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tabRatio="751" activeTab="0"/>
  </bookViews>
  <sheets>
    <sheet name="общее" sheetId="1" r:id="rId1"/>
    <sheet name="Горьковская ООШ" sheetId="2" r:id="rId2"/>
    <sheet name="Почаевская СОШ" sheetId="3" r:id="rId3"/>
    <sheet name="Смородинская СОШ" sheetId="4" r:id="rId4"/>
    <sheet name="Безыменская СОШ" sheetId="5" r:id="rId5"/>
    <sheet name="Гора-Подольская СОШ" sheetId="6" r:id="rId6"/>
    <sheet name="Головчинская СОШ с УИОП" sheetId="7" r:id="rId7"/>
    <sheet name="СОШ с УИОП" sheetId="8" r:id="rId8"/>
    <sheet name="СОШ им.В.Г.Шухова" sheetId="9" r:id="rId9"/>
    <sheet name="ФГОУ СОШ №155" sheetId="10" r:id="rId10"/>
    <sheet name="Мокро-Орловская СОШ" sheetId="11" r:id="rId11"/>
    <sheet name="Дунайская ООШ" sheetId="12" r:id="rId12"/>
    <sheet name="Порозовская ООШ" sheetId="13" r:id="rId13"/>
    <sheet name="Добросельская ООШ" sheetId="14" r:id="rId14"/>
    <sheet name="Замостянская ООШ" sheetId="15" r:id="rId15"/>
    <sheet name="Козинская СОШ" sheetId="16" r:id="rId16"/>
    <sheet name="Дорогощанская СОШ" sheetId="17" r:id="rId17"/>
    <sheet name="Косиловская ООШ" sheetId="18" r:id="rId18"/>
    <sheet name="i-Новостроевская ООШ" sheetId="19" r:id="rId19"/>
    <sheet name="Ивано_Лисичанская СОШ" sheetId="20" r:id="rId20"/>
    <sheet name="Лист3" sheetId="21" r:id="rId21"/>
  </sheets>
  <definedNames>
    <definedName name="_xlnm.Print_Area" localSheetId="0">'общее'!$A$1:$Q$210</definedName>
  </definedNames>
  <calcPr fullCalcOnLoad="1"/>
</workbook>
</file>

<file path=xl/sharedStrings.xml><?xml version="1.0" encoding="utf-8"?>
<sst xmlns="http://schemas.openxmlformats.org/spreadsheetml/2006/main" count="1900" uniqueCount="416">
  <si>
    <r>
      <t>Анализ контрольной работы  по математике в  5 «</t>
    </r>
    <r>
      <rPr>
        <b/>
        <u val="single"/>
        <sz val="12"/>
        <color indexed="8"/>
        <rFont val="Times New Roman"/>
        <family val="1"/>
      </rPr>
      <t>а</t>
    </r>
    <r>
      <rPr>
        <b/>
        <sz val="12"/>
        <color indexed="8"/>
        <rFont val="Times New Roman"/>
        <family val="1"/>
      </rPr>
      <t xml:space="preserve">» классе </t>
    </r>
  </si>
  <si>
    <t>МОУ "Замостянская ООШ"</t>
  </si>
  <si>
    <r>
      <t xml:space="preserve">района </t>
    </r>
    <r>
      <rPr>
        <b/>
        <u val="single"/>
        <sz val="12"/>
        <color indexed="8"/>
        <rFont val="Times New Roman"/>
        <family val="1"/>
      </rPr>
      <t>Грайворонского</t>
    </r>
  </si>
  <si>
    <t>от "28" октября 2010 года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</si>
  <si>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Пашкова Елена Сергеевна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</si>
  <si>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</si>
  <si>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_2</t>
    </r>
    <r>
      <rPr>
        <b/>
        <sz val="12"/>
        <color indexed="8"/>
        <rFont val="Times New Roman"/>
        <family val="1"/>
      </rPr>
      <t>__ чел.</t>
    </r>
  </si>
  <si>
    <t>МОУ "Замостянская основная общеобразовательная школа"</t>
  </si>
  <si>
    <t>№ п/п</t>
  </si>
  <si>
    <t>Ф.И.О. учащегося</t>
  </si>
  <si>
    <t>№ задания</t>
  </si>
  <si>
    <t>Обще количество баллов</t>
  </si>
  <si>
    <t>Оценка</t>
  </si>
  <si>
    <t>Квашина Мирослава</t>
  </si>
  <si>
    <t>Сулим Татьяна</t>
  </si>
  <si>
    <t>Выполнили работу на:</t>
  </si>
  <si>
    <t>чел.</t>
  </si>
  <si>
    <t>%</t>
  </si>
  <si>
    <t>«5»</t>
  </si>
  <si>
    <t>«4»</t>
  </si>
  <si>
    <t>«3»</t>
  </si>
  <si>
    <t>«2»</t>
  </si>
  <si>
    <t>Качество знаний</t>
  </si>
  <si>
    <t xml:space="preserve">Успеваемость </t>
  </si>
  <si>
    <t>не приступили к заданию:</t>
  </si>
  <si>
    <t>Выполнили задание:</t>
  </si>
  <si>
    <t>Набрали максимальное количество баллов за част 3.</t>
  </si>
  <si>
    <t>Типичные ошибки:</t>
  </si>
  <si>
    <t>Допущенные ошибки</t>
  </si>
  <si>
    <t xml:space="preserve"> - Неправильно составлена краткая запись к задаче</t>
  </si>
  <si>
    <t>кол-во человек</t>
  </si>
  <si>
    <t xml:space="preserve"> - Отсутствие краткая запись к задаче</t>
  </si>
  <si>
    <t xml:space="preserve"> - Вычислительные ошибки</t>
  </si>
  <si>
    <t xml:space="preserve"> - нарушен порядок выполнения действий</t>
  </si>
  <si>
    <t xml:space="preserve"> - Другие (добавить)</t>
  </si>
  <si>
    <t xml:space="preserve"> - Не умеют вычислять периметр треугольника</t>
  </si>
  <si>
    <t xml:space="preserve"> - Не владеют понятием "Треугольник с равными сторонами"</t>
  </si>
  <si>
    <t xml:space="preserve"> - Не умеют вычислять периметр четырехугольника</t>
  </si>
  <si>
    <t xml:space="preserve"> - Отсутствует краткая запись к задаче</t>
  </si>
  <si>
    <t xml:space="preserve"> - Нарушен порядок выполнения действий</t>
  </si>
  <si>
    <t xml:space="preserve"> -  Другие (добавить)</t>
  </si>
  <si>
    <t>МОУ "Добросельская основная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</si>
  <si>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Косилова Ольга Николаевна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</si>
  <si>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7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</si>
  <si>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_7</t>
    </r>
    <r>
      <rPr>
        <b/>
        <sz val="12"/>
        <color indexed="8"/>
        <rFont val="Times New Roman"/>
        <family val="1"/>
      </rPr>
      <t>__ чел.</t>
    </r>
  </si>
  <si>
    <t>Галикбарова Ирина</t>
  </si>
  <si>
    <t>Кривошеева Екатерина</t>
  </si>
  <si>
    <t>вариант</t>
  </si>
  <si>
    <t>Науменко Любовь</t>
  </si>
  <si>
    <t>Прудская Лилия</t>
  </si>
  <si>
    <t>Прудская Анжелика</t>
  </si>
  <si>
    <t>Усманов Юрий</t>
  </si>
  <si>
    <t>Шмелев Иван</t>
  </si>
  <si>
    <r>
      <t>Всего в классе: __</t>
    </r>
    <r>
      <rPr>
        <b/>
        <u val="single"/>
        <sz val="12"/>
        <color indexed="8"/>
        <rFont val="Times New Roman"/>
        <family val="1"/>
      </rPr>
      <t>14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</si>
  <si>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_13</t>
    </r>
    <r>
      <rPr>
        <b/>
        <sz val="12"/>
        <color indexed="8"/>
        <rFont val="Times New Roman"/>
        <family val="1"/>
      </rPr>
      <t>__ чел.</t>
    </r>
  </si>
  <si>
    <t>МОУ "Козинская средняя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</si>
  <si>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Ковалева Елизавета Игоревна</t>
    </r>
  </si>
  <si>
    <t>Багирян Рафаэль</t>
  </si>
  <si>
    <t>Борисенко Иван</t>
  </si>
  <si>
    <t>Буранбаева Милана</t>
  </si>
  <si>
    <t>Галкина Ольга</t>
  </si>
  <si>
    <t>Кузнецова Наталья</t>
  </si>
  <si>
    <t>Косулина Алина</t>
  </si>
  <si>
    <t>Краснокутская Инна</t>
  </si>
  <si>
    <t>Карпенская Марина</t>
  </si>
  <si>
    <t>Морморенко Анастасия</t>
  </si>
  <si>
    <t xml:space="preserve">             </t>
  </si>
  <si>
    <t>Овсянникова Татьяна</t>
  </si>
  <si>
    <t>Тараник Ольга</t>
  </si>
  <si>
    <t>Рогов Павел</t>
  </si>
  <si>
    <t>Хачатрян Лусвард</t>
  </si>
  <si>
    <t>МОУ "Дорогощанская средняя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</si>
  <si>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Бруева Екатерина Анатольевна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</si>
  <si>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9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</si>
  <si>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_8</t>
    </r>
    <r>
      <rPr>
        <b/>
        <sz val="12"/>
        <color indexed="8"/>
        <rFont val="Times New Roman"/>
        <family val="1"/>
      </rPr>
      <t>__ чел.</t>
    </r>
  </si>
  <si>
    <t>Антропов Артем</t>
  </si>
  <si>
    <t>Григоревский Максим</t>
  </si>
  <si>
    <t>Бруев Богдан</t>
  </si>
  <si>
    <t>Сухоруков Игорь</t>
  </si>
  <si>
    <t>Сухорукова Анастасия</t>
  </si>
  <si>
    <t>Михайленко Кристина</t>
  </si>
  <si>
    <t>Климов Станислав</t>
  </si>
  <si>
    <t>Цуршутян Андрей</t>
  </si>
  <si>
    <t>МОУ "Косиловскаяосновная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</si>
  <si>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Матчина Наталья Николаевна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</si>
  <si>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__ чел.</t>
    </r>
  </si>
  <si>
    <t>Онищенко Анна</t>
  </si>
  <si>
    <t>Яковлев Иван</t>
  </si>
  <si>
    <t>МОУ "I-Новостроевская  основная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</si>
  <si>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Новомлинская Анастасия Александровна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</si>
  <si>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_6</t>
    </r>
    <r>
      <rPr>
        <b/>
        <sz val="12"/>
        <color indexed="8"/>
        <rFont val="Times New Roman"/>
        <family val="1"/>
      </rPr>
      <t>__ чел.</t>
    </r>
  </si>
  <si>
    <t>МОУ "Ивано-Лисичанская средняя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</si>
  <si>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Рассказова Наталья Павлавновна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</si>
  <si>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8</t>
    </r>
    <r>
      <rPr>
        <b/>
        <sz val="12"/>
        <color indexed="8"/>
        <rFont val="Times New Roman"/>
        <family val="1"/>
      </rPr>
      <t>__ чел.</t>
    </r>
  </si>
  <si>
    <t>Арбузов Владимир</t>
  </si>
  <si>
    <t>Дудурханов Анзор</t>
  </si>
  <si>
    <t>Колесник Кристина</t>
  </si>
  <si>
    <t>Куравцева Дарья</t>
  </si>
  <si>
    <t>Коломийцева Ангелина</t>
  </si>
  <si>
    <t>Павлова Андриана</t>
  </si>
  <si>
    <t>Раджабов Галим</t>
  </si>
  <si>
    <t>Шебанов Кирилл</t>
  </si>
  <si>
    <t>Абдулкеримов Багдан</t>
  </si>
  <si>
    <t>Абдукеримов Долгат</t>
  </si>
  <si>
    <t>Краснокутиков Игорь</t>
  </si>
  <si>
    <t>Ниязов Мухамед</t>
  </si>
  <si>
    <t>Перевертайло Евгений</t>
  </si>
  <si>
    <t>Холод Иван</t>
  </si>
  <si>
    <t>Анализ контрольной работы  по математике для учащихся 5- классов</t>
  </si>
  <si>
    <t xml:space="preserve">Контрольную работу выполнили и итоги показали учащиеся 
5 классов в разрезе школ:
Контрольную работу выполнили и итоги показали учащиеся 
5 классов в разрезе школ:
</t>
  </si>
  <si>
    <t>Грайворонского района</t>
  </si>
  <si>
    <t>район, город</t>
  </si>
  <si>
    <t>школа</t>
  </si>
  <si>
    <t xml:space="preserve">Всего уч-ся, чел </t>
  </si>
  <si>
    <t>Кол-во  учащихся, получивших отметки</t>
  </si>
  <si>
    <t>Качество %</t>
  </si>
  <si>
    <t>Выполнли чел.</t>
  </si>
  <si>
    <t>Успеваемость, %</t>
  </si>
  <si>
    <t>МОУ "СОШ с УИОП" г.Грайворона</t>
  </si>
  <si>
    <t>МОУ "СОШ им.В.Г. Шухова"</t>
  </si>
  <si>
    <t>МОУ "Головчинская СОШ"</t>
  </si>
  <si>
    <t>МОУ "Безыменская СОШ"</t>
  </si>
  <si>
    <t>МОУ "Дорогощанская СОШ"</t>
  </si>
  <si>
    <t xml:space="preserve">Грайворонский </t>
  </si>
  <si>
    <t>МОУ "Ивано-Лисичанская СОШ"</t>
  </si>
  <si>
    <t>МОУ "Козинская СОШ"</t>
  </si>
  <si>
    <t>МОУ "Мокро-Орловская СОШ"</t>
  </si>
  <si>
    <t>МОУ "Почаевская СОШ"</t>
  </si>
  <si>
    <t>МОУ "Смородинская СОШ"</t>
  </si>
  <si>
    <t>МОУ "Гора-Подольская СОШ"</t>
  </si>
  <si>
    <t>МОУ "Добросельская ООШ"</t>
  </si>
  <si>
    <t>МОУ "I-Новостроевская ООШ"</t>
  </si>
  <si>
    <t>МОУ "Дунайская ООШ"</t>
  </si>
  <si>
    <t>МОУ "Порзовская ООШ"</t>
  </si>
  <si>
    <t>МОУ "Косиловская ООШ"</t>
  </si>
  <si>
    <t>ФГОУ "СОШ №155"</t>
  </si>
  <si>
    <t>Кол-во  учащихся, выполнивших задание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</si>
  <si>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</si>
  <si>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</si>
  <si>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</si>
  <si>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</si>
  <si>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</si>
  <si>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</si>
  <si>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</si>
  <si>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</si>
  <si>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</si>
  <si>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</si>
  <si>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r>
      <t xml:space="preserve">Выполнили задание </t>
    </r>
    <r>
      <rPr>
        <b/>
        <sz val="14"/>
        <color indexed="8"/>
        <rFont val="Times New Roman"/>
        <family val="1"/>
      </rPr>
      <t>Части 1:</t>
    </r>
  </si>
  <si>
    <r>
      <t xml:space="preserve">Не приступили к заданию </t>
    </r>
    <r>
      <rPr>
        <b/>
        <sz val="14"/>
        <color indexed="8"/>
        <rFont val="Times New Roman"/>
        <family val="1"/>
      </rPr>
      <t>Части 1</t>
    </r>
    <r>
      <rPr>
        <sz val="14"/>
        <color indexed="8"/>
        <rFont val="Times New Roman"/>
        <family val="1"/>
      </rPr>
      <t>:</t>
    </r>
  </si>
  <si>
    <r>
      <t xml:space="preserve">Выполнили задание </t>
    </r>
    <r>
      <rPr>
        <b/>
        <sz val="14"/>
        <color indexed="8"/>
        <rFont val="Times New Roman"/>
        <family val="1"/>
      </rPr>
      <t>Части 2 и Части 3:</t>
    </r>
  </si>
  <si>
    <t>№11</t>
  </si>
  <si>
    <t>№12</t>
  </si>
  <si>
    <t>№13</t>
  </si>
  <si>
    <t>№14</t>
  </si>
  <si>
    <t>№15</t>
  </si>
  <si>
    <t>№16</t>
  </si>
  <si>
    <r>
      <t xml:space="preserve">Не приступили к заданию </t>
    </r>
    <r>
      <rPr>
        <b/>
        <sz val="14"/>
        <color indexed="8"/>
        <rFont val="Times New Roman"/>
        <family val="1"/>
      </rPr>
      <t>Части 2 и Части 3</t>
    </r>
    <r>
      <rPr>
        <sz val="14"/>
        <color indexed="8"/>
        <rFont val="Times New Roman"/>
        <family val="1"/>
      </rPr>
      <t>:</t>
    </r>
  </si>
  <si>
    <t>Набрали максимальное количество баллов за Часть 3</t>
  </si>
  <si>
    <t>МОУ "Порозовская основная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</si>
  <si>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Кренева Вера Павловна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</si>
  <si>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</si>
  <si>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_1</t>
    </r>
    <r>
      <rPr>
        <b/>
        <sz val="12"/>
        <color indexed="8"/>
        <rFont val="Times New Roman"/>
        <family val="1"/>
      </rPr>
      <t>__ чел.</t>
    </r>
  </si>
  <si>
    <t>Томилов Дмитрий</t>
  </si>
  <si>
    <t>МОУ "Дунайская основная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</si>
  <si>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Коренева Елена Ивановна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</si>
  <si>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4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</si>
  <si>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_4</t>
    </r>
    <r>
      <rPr>
        <b/>
        <sz val="12"/>
        <color indexed="8"/>
        <rFont val="Times New Roman"/>
        <family val="1"/>
      </rPr>
      <t>__ чел.</t>
    </r>
  </si>
  <si>
    <t>Горбатовский Эдуард</t>
  </si>
  <si>
    <t>Горбатовский Артём</t>
  </si>
  <si>
    <t>Семенихина Евгения</t>
  </si>
  <si>
    <t>Печерская Анастасия</t>
  </si>
  <si>
    <t>Горьковская ООШ</t>
  </si>
  <si>
    <t>МОУ "Мокро-Орловская средняя общеобразовательная школа"</t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</si>
  <si>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_3</t>
    </r>
    <r>
      <rPr>
        <b/>
        <sz val="12"/>
        <color indexed="8"/>
        <rFont val="Times New Roman"/>
        <family val="1"/>
      </rPr>
      <t>__ чел.</t>
    </r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</si>
  <si>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Бакшеева Людмила Григорьевна</t>
    </r>
  </si>
  <si>
    <t>Агаркова Анна</t>
  </si>
  <si>
    <t>Винников Александр</t>
  </si>
  <si>
    <t>Тимошенко Виталий</t>
  </si>
  <si>
    <t>ФГОУ "СОШ "155" Белгород 22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</si>
  <si>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Исаева Елена Дмитриевна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</si>
  <si>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16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</si>
  <si>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_15</t>
    </r>
    <r>
      <rPr>
        <b/>
        <sz val="12"/>
        <color indexed="8"/>
        <rFont val="Times New Roman"/>
        <family val="1"/>
      </rPr>
      <t>__ чел.</t>
    </r>
  </si>
  <si>
    <t>Афонькина Александра</t>
  </si>
  <si>
    <t>Белова Ольга</t>
  </si>
  <si>
    <t>Авасильева Анастасия</t>
  </si>
  <si>
    <t>Гусакова Ирина</t>
  </si>
  <si>
    <t>Доценко Павел</t>
  </si>
  <si>
    <t>Ефимова Ксения</t>
  </si>
  <si>
    <t>Кальницкий Алексей</t>
  </si>
  <si>
    <t>Краморев Влад</t>
  </si>
  <si>
    <t>Метальников Дмитрий</t>
  </si>
  <si>
    <t>Кармазина Яна</t>
  </si>
  <si>
    <t>Морозов Дмитрий</t>
  </si>
  <si>
    <t>Ставничук Сергей</t>
  </si>
  <si>
    <t>Третьяков Александр</t>
  </si>
  <si>
    <t>Хуторной Дмитрий</t>
  </si>
  <si>
    <t>Холодов Матвей</t>
  </si>
  <si>
    <t>МОУ "СОШ им. В.Г. Шухова" г.Грайворона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</si>
  <si>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Карпенко Галина Николаевна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</si>
  <si>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17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</si>
  <si>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_14</t>
    </r>
    <r>
      <rPr>
        <b/>
        <sz val="12"/>
        <color indexed="8"/>
        <rFont val="Times New Roman"/>
        <family val="1"/>
      </rPr>
      <t>__ чел.</t>
    </r>
  </si>
  <si>
    <r>
      <t>Анализ контрольной работы  по математике в  5 «</t>
    </r>
    <r>
      <rPr>
        <b/>
        <u val="single"/>
        <sz val="12"/>
        <color indexed="8"/>
        <rFont val="Times New Roman"/>
        <family val="1"/>
      </rPr>
      <t>б</t>
    </r>
    <r>
      <rPr>
        <b/>
        <sz val="12"/>
        <color indexed="8"/>
        <rFont val="Times New Roman"/>
        <family val="1"/>
      </rPr>
      <t xml:space="preserve">» классе </t>
    </r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</si>
  <si>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Устинова Ольга Олеговна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</si>
  <si>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18</t>
    </r>
    <r>
      <rPr>
        <b/>
        <sz val="12"/>
        <color indexed="8"/>
        <rFont val="Times New Roman"/>
        <family val="1"/>
      </rPr>
      <t>__ чел.</t>
    </r>
  </si>
  <si>
    <r>
      <t>Анализ контрольной работы  по математике в  5 -х</t>
    </r>
    <r>
      <rPr>
        <b/>
        <sz val="12"/>
        <color indexed="8"/>
        <rFont val="Times New Roman"/>
        <family val="1"/>
      </rPr>
      <t xml:space="preserve"> классах </t>
    </r>
  </si>
  <si>
    <t>МОУ "СОШ им. В.Г. Шухова" г.Грайворона Грайворонского района</t>
  </si>
  <si>
    <r>
      <t>Всего по школе в 5 классах: _</t>
    </r>
    <r>
      <rPr>
        <b/>
        <u val="single"/>
        <sz val="12"/>
        <color indexed="8"/>
        <rFont val="Times New Roman"/>
        <family val="1"/>
      </rPr>
      <t>35</t>
    </r>
    <r>
      <rPr>
        <b/>
        <sz val="12"/>
        <color indexed="8"/>
        <rFont val="Times New Roman"/>
        <family val="1"/>
      </rPr>
      <t>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</si>
  <si>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_29</t>
    </r>
    <r>
      <rPr>
        <b/>
        <sz val="12"/>
        <color indexed="8"/>
        <rFont val="Times New Roman"/>
        <family val="1"/>
      </rPr>
      <t>__ чел.</t>
    </r>
  </si>
  <si>
    <t>Дрягилев Влад</t>
  </si>
  <si>
    <t>Агаркова Виктория</t>
  </si>
  <si>
    <t>Бондаренко Ангелина</t>
  </si>
  <si>
    <t>Гречихина Наталья</t>
  </si>
  <si>
    <t>Дударева Валерия</t>
  </si>
  <si>
    <t>Ерошенко Елена</t>
  </si>
  <si>
    <t>Коваленко Павел</t>
  </si>
  <si>
    <t>Касьянова Софья</t>
  </si>
  <si>
    <t>Лазарева Татьяна</t>
  </si>
  <si>
    <t>Неговора Максим</t>
  </si>
  <si>
    <t>Лубенская Анастасия</t>
  </si>
  <si>
    <t>Павлюченко Юлия</t>
  </si>
  <si>
    <t>Устинов Кирилл</t>
  </si>
  <si>
    <t>Хворост Вячеслав</t>
  </si>
  <si>
    <t>Шайворовская Юлия</t>
  </si>
  <si>
    <t>Бакшеев Александр</t>
  </si>
  <si>
    <t>Бисорабенко Игорь</t>
  </si>
  <si>
    <t>Буракова Яна</t>
  </si>
  <si>
    <t>Голота Виктория</t>
  </si>
  <si>
    <t>Клыженко Вадим</t>
  </si>
  <si>
    <t>Корощенко Анна</t>
  </si>
  <si>
    <t>Криворученко Сергей</t>
  </si>
  <si>
    <t>Кулаков Денис</t>
  </si>
  <si>
    <t>Марусенко Наталья</t>
  </si>
  <si>
    <t>Неговора Евгений</t>
  </si>
  <si>
    <t>Смирнова Ольга</t>
  </si>
  <si>
    <t>Хирувимов Тимур</t>
  </si>
  <si>
    <t>Холод Алина</t>
  </si>
  <si>
    <t>Штефоцко Надежда</t>
  </si>
  <si>
    <t>МОУ "СОШ с УИОП" г.Грайворона Грайворонского района</t>
  </si>
  <si>
    <r>
      <t>Всего по школе в 5 классах: _</t>
    </r>
    <r>
      <rPr>
        <b/>
        <u val="single"/>
        <sz val="12"/>
        <color indexed="8"/>
        <rFont val="Times New Roman"/>
        <family val="1"/>
      </rPr>
      <t>44</t>
    </r>
    <r>
      <rPr>
        <b/>
        <sz val="12"/>
        <color indexed="8"/>
        <rFont val="Times New Roman"/>
        <family val="1"/>
      </rPr>
      <t>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</si>
  <si>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_40</t>
    </r>
    <r>
      <rPr>
        <b/>
        <sz val="12"/>
        <color indexed="8"/>
        <rFont val="Times New Roman"/>
        <family val="1"/>
      </rPr>
      <t>__ чел.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</si>
  <si>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21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</si>
  <si>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_19</t>
    </r>
    <r>
      <rPr>
        <b/>
        <sz val="12"/>
        <color indexed="8"/>
        <rFont val="Times New Roman"/>
        <family val="1"/>
      </rPr>
      <t>__ чел.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</si>
  <si>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</si>
  <si>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_21</t>
    </r>
    <r>
      <rPr>
        <b/>
        <sz val="12"/>
        <color indexed="8"/>
        <rFont val="Times New Roman"/>
        <family val="1"/>
      </rPr>
      <t>__ чел.</t>
    </r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</si>
  <si>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Ерошенко Юлия Викторовна</t>
    </r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</si>
  <si>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Удодова Светлана Павловна</t>
    </r>
  </si>
  <si>
    <t>Алиханова Мадина</t>
  </si>
  <si>
    <t>Батагов Михаил</t>
  </si>
  <si>
    <t xml:space="preserve">Бригида Мария </t>
  </si>
  <si>
    <t>Гатаулин Александр</t>
  </si>
  <si>
    <t>Горохова Ярославна</t>
  </si>
  <si>
    <t>Гелих Матвей</t>
  </si>
  <si>
    <t>Ерохина Дарья</t>
  </si>
  <si>
    <t>Котельникова Алина</t>
  </si>
  <si>
    <t>Кретова Вера</t>
  </si>
  <si>
    <t>Леонов Антон</t>
  </si>
  <si>
    <t>Мирошниченко Юрий</t>
  </si>
  <si>
    <t>Никулин Кирилл</t>
  </si>
  <si>
    <t>Пономаренко Анна</t>
  </si>
  <si>
    <t>Северин Евгений</t>
  </si>
  <si>
    <t>Толмачев Александр</t>
  </si>
  <si>
    <t>Шапаренко Мария</t>
  </si>
  <si>
    <t>Швецов Дмитрий</t>
  </si>
  <si>
    <t>Шматко Серафима</t>
  </si>
  <si>
    <t>Яшпаева Ксения</t>
  </si>
  <si>
    <t>Аулов Дмитрий</t>
  </si>
  <si>
    <t>Гамбарян Агнесса</t>
  </si>
  <si>
    <t>Гатаулина Мария</t>
  </si>
  <si>
    <t>Головко Алексей</t>
  </si>
  <si>
    <t>Гуринов Владислав</t>
  </si>
  <si>
    <t>Долгарев Евгений</t>
  </si>
  <si>
    <t>Иванисенко  Надежда</t>
  </si>
  <si>
    <t>Калинина Марина</t>
  </si>
  <si>
    <t>Краснокутский Михаил</t>
  </si>
  <si>
    <t>Кулиниченко Юрий</t>
  </si>
  <si>
    <t>Карташова  Алена</t>
  </si>
  <si>
    <t>Маковеев Евгений</t>
  </si>
  <si>
    <t>Мирошников Станислав</t>
  </si>
  <si>
    <t>Нестеренко Александра</t>
  </si>
  <si>
    <t>Павлов Алексей</t>
  </si>
  <si>
    <t>Побелинская Маргарита</t>
  </si>
  <si>
    <t>Солошенко Валерия</t>
  </si>
  <si>
    <t>Чмырь Игорь</t>
  </si>
  <si>
    <t>Шматко Владимир</t>
  </si>
  <si>
    <t>Шарко Игорь</t>
  </si>
  <si>
    <t>Юшкова Олеся</t>
  </si>
  <si>
    <r>
      <t>Анализ контрольной работы  по математике в  5 «б</t>
    </r>
    <r>
      <rPr>
        <b/>
        <sz val="12"/>
        <color indexed="8"/>
        <rFont val="Times New Roman"/>
        <family val="1"/>
      </rPr>
      <t xml:space="preserve">» классе </t>
    </r>
  </si>
  <si>
    <r>
      <t>Анализ контрольной работы  по математике в  5 «а</t>
    </r>
    <r>
      <rPr>
        <b/>
        <sz val="12"/>
        <color indexed="8"/>
        <rFont val="Times New Roman"/>
        <family val="1"/>
      </rPr>
      <t xml:space="preserve">» классе </t>
    </r>
  </si>
  <si>
    <t>МОУ "Головчинская СОШ" г.Грайворона</t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</si>
  <si>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_22</t>
    </r>
    <r>
      <rPr>
        <b/>
        <sz val="12"/>
        <color indexed="8"/>
        <rFont val="Times New Roman"/>
        <family val="1"/>
      </rPr>
      <t>__ чел.</t>
    </r>
  </si>
  <si>
    <t>МОУ "Головчинская СОШ с УИОП" г.Грайворона</t>
  </si>
  <si>
    <r>
      <t>Анализ контрольной работы  по математике в  5 «в</t>
    </r>
    <r>
      <rPr>
        <b/>
        <sz val="12"/>
        <color indexed="8"/>
        <rFont val="Times New Roman"/>
        <family val="1"/>
      </rPr>
      <t xml:space="preserve">» классе 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</si>
  <si>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22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</si>
  <si>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_20</t>
    </r>
    <r>
      <rPr>
        <b/>
        <sz val="12"/>
        <color indexed="8"/>
        <rFont val="Times New Roman"/>
        <family val="1"/>
      </rPr>
      <t>__ чел.</t>
    </r>
  </si>
  <si>
    <t>МОУ "Головчинская СОШ с УИОП"  Грайворонского района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</si>
  <si>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Танцура Валентина Антоновна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</si>
  <si>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_18</t>
    </r>
    <r>
      <rPr>
        <b/>
        <sz val="12"/>
        <color indexed="8"/>
        <rFont val="Times New Roman"/>
        <family val="1"/>
      </rPr>
      <t>__ чел.</t>
    </r>
  </si>
  <si>
    <r>
      <t xml:space="preserve">учитель Вакуленко </t>
    </r>
    <r>
      <rPr>
        <b/>
        <u val="single"/>
        <sz val="12"/>
        <color indexed="8"/>
        <rFont val="Times New Roman"/>
        <family val="1"/>
      </rPr>
      <t>Екатерина Петровна</t>
    </r>
  </si>
  <si>
    <r>
      <t>Всего по школе в 5 классах: _</t>
    </r>
    <r>
      <rPr>
        <b/>
        <u val="single"/>
        <sz val="12"/>
        <color indexed="8"/>
        <rFont val="Times New Roman"/>
        <family val="1"/>
      </rPr>
      <t>66</t>
    </r>
    <r>
      <rPr>
        <b/>
        <sz val="12"/>
        <color indexed="8"/>
        <rFont val="Times New Roman"/>
        <family val="1"/>
      </rPr>
      <t>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</si>
  <si>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_60</t>
    </r>
    <r>
      <rPr>
        <b/>
        <sz val="12"/>
        <color indexed="8"/>
        <rFont val="Times New Roman"/>
        <family val="1"/>
      </rPr>
      <t>__ чел.</t>
    </r>
  </si>
  <si>
    <t>МОУ "Безыменская средняя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</si>
  <si>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Павличенко Сергей Федорович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</si>
  <si>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5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</si>
  <si>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5</t>
    </r>
    <r>
      <rPr>
        <b/>
        <sz val="12"/>
        <color indexed="8"/>
        <rFont val="Times New Roman"/>
        <family val="1"/>
      </rPr>
      <t>__ чел.</t>
    </r>
  </si>
  <si>
    <t>МОУ "Гора-Подольская средняя общеобразовательная школа"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</si>
  <si>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Василенко Людмила Дмитриевна</t>
    </r>
  </si>
  <si>
    <r>
      <t>Всего в классе: __</t>
    </r>
    <r>
      <rPr>
        <b/>
        <u val="single"/>
        <sz val="12"/>
        <color indexed="8"/>
        <rFont val="Times New Roman"/>
        <family val="1"/>
      </rPr>
      <t>12</t>
    </r>
    <r>
      <rPr>
        <b/>
        <sz val="12"/>
        <color indexed="8"/>
        <rFont val="Times New Roman"/>
        <family val="1"/>
      </rPr>
      <t>__ чел.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</si>
  <si>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_11</t>
    </r>
    <r>
      <rPr>
        <b/>
        <sz val="12"/>
        <color indexed="8"/>
        <rFont val="Times New Roman"/>
        <family val="1"/>
      </rPr>
      <t>__ чел.</t>
    </r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</si>
  <si>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Галайко Надежда Николаевна</t>
    </r>
  </si>
  <si>
    <t>Бибик Дмитрий</t>
  </si>
  <si>
    <t>Бочков Никита</t>
  </si>
  <si>
    <t>Ершова Юлия</t>
  </si>
  <si>
    <t>Журавлёва Екатерина</t>
  </si>
  <si>
    <t>Иванова Алла</t>
  </si>
  <si>
    <t>Краснокутский Евгений</t>
  </si>
  <si>
    <t>Нижник Татьяна</t>
  </si>
  <si>
    <t>Нефёдова Мария</t>
  </si>
  <si>
    <t>Новомлинская Юлия</t>
  </si>
  <si>
    <t>Олейник Ирина</t>
  </si>
  <si>
    <t>Перов Дмитрий</t>
  </si>
  <si>
    <t>Петрушов Максим</t>
  </si>
  <si>
    <t>Пирская Анна</t>
  </si>
  <si>
    <t>Рыжков Роман</t>
  </si>
  <si>
    <t>Сидоренко Виктория</t>
  </si>
  <si>
    <t>Фартушная Анастасия</t>
  </si>
  <si>
    <t>Федченко Александр</t>
  </si>
  <si>
    <t>Хайдарова Наргиза</t>
  </si>
  <si>
    <t>Хайдаров Исмаил</t>
  </si>
  <si>
    <t>Эргашев Руслан</t>
  </si>
  <si>
    <t>Атаманчук Евгений</t>
  </si>
  <si>
    <t>Богомолова Диана</t>
  </si>
  <si>
    <t>Болдова Елизавета</t>
  </si>
  <si>
    <t>Воробьёва Инна</t>
  </si>
  <si>
    <t>Дригало Олег</t>
  </si>
  <si>
    <t>Ершов Денис</t>
  </si>
  <si>
    <t>Исаев Ибрагим</t>
  </si>
  <si>
    <t>Кожановский Андрей</t>
  </si>
  <si>
    <t>Колеватых Зураб</t>
  </si>
  <si>
    <t>Коржов Виталий</t>
  </si>
  <si>
    <t>Кравченко Никита</t>
  </si>
  <si>
    <t>Макарова Маргарита</t>
  </si>
  <si>
    <t>Светличный Артём</t>
  </si>
  <si>
    <t>Савченко Иван</t>
  </si>
  <si>
    <t>Сопина Наталья</t>
  </si>
  <si>
    <t>Сурков Анатолий</t>
  </si>
  <si>
    <t>Пономаренко Валерия</t>
  </si>
  <si>
    <t>Таран Виктория</t>
  </si>
  <si>
    <t>Тараник Кристина</t>
  </si>
  <si>
    <t>Туфанова Наргуль</t>
  </si>
  <si>
    <t>Бондарь Сергей</t>
  </si>
  <si>
    <t>Бражник Екатерина</t>
  </si>
  <si>
    <t>Власенко Кристина</t>
  </si>
  <si>
    <t>Власенко Татьяна</t>
  </si>
  <si>
    <t>Воротилин Виталий</t>
  </si>
  <si>
    <t>Клещунова Любовь</t>
  </si>
  <si>
    <t>Коростылева Марина</t>
  </si>
  <si>
    <t>Ласькова Анастасия</t>
  </si>
  <si>
    <t>Логвиненко Виктор</t>
  </si>
  <si>
    <t>Маточка Екатерина</t>
  </si>
  <si>
    <t>Мотайло Дмитрий</t>
  </si>
  <si>
    <t>Павлова Анна</t>
  </si>
  <si>
    <t>Редько Владимир</t>
  </si>
  <si>
    <t>Рузмикин Сергей</t>
  </si>
  <si>
    <t>Светличная Валерия</t>
  </si>
  <si>
    <t>Светличная Виолетта</t>
  </si>
  <si>
    <t>Слепцов Андриян</t>
  </si>
  <si>
    <t>Черниченко Андрей</t>
  </si>
  <si>
    <t>Абраменко Елизавета</t>
  </si>
  <si>
    <t>Авейник Яна</t>
  </si>
  <si>
    <t>Гриценко Виктория</t>
  </si>
  <si>
    <t>Дробот Анастасия</t>
  </si>
  <si>
    <t>Жорник Егор</t>
  </si>
  <si>
    <t>Ильина Мелиса</t>
  </si>
  <si>
    <t>Петров Артем</t>
  </si>
  <si>
    <t>Сухова Арина</t>
  </si>
  <si>
    <t>Тарашкевич Карина</t>
  </si>
  <si>
    <t>Твердохлеб Анна</t>
  </si>
  <si>
    <t>Твердохлеб Мария</t>
  </si>
  <si>
    <t>Задвинская Юлия</t>
  </si>
  <si>
    <t>Зимовец Диана</t>
  </si>
  <si>
    <t>Золотарь Анна</t>
  </si>
  <si>
    <t>Прохорова Виктория</t>
  </si>
  <si>
    <t>Северина Елена</t>
  </si>
  <si>
    <t>Аброгимов Кирилл</t>
  </si>
  <si>
    <t>МОУ "Смородинская средняя общеобразовательная школа"</t>
  </si>
  <si>
    <t>МОУ "Почаевская средняя общеобразовательная школа"</t>
  </si>
  <si>
    <t>итого по району: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</si>
  <si>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Смородинова Валентина Ивановна</t>
    </r>
  </si>
  <si>
    <r>
      <t>Выполнили работу: __</t>
    </r>
    <r>
      <rPr>
        <b/>
        <u val="single"/>
        <sz val="12"/>
        <color indexed="8"/>
        <rFont val="Times New Roman"/>
        <family val="1"/>
      </rPr>
      <t>4</t>
    </r>
    <r>
      <rPr>
        <b/>
        <sz val="12"/>
        <color indexed="8"/>
        <rFont val="Times New Roman"/>
        <family val="1"/>
      </rPr>
      <t>__ чел.</t>
    </r>
  </si>
  <si>
    <t>Бабынина Анастасия</t>
  </si>
  <si>
    <t>Красников Сергей</t>
  </si>
  <si>
    <t>Косинов Илья</t>
  </si>
  <si>
    <t>Смоляков Александр</t>
  </si>
  <si>
    <t>МОУ "Горьковская основная общеобразовательная школа"</t>
  </si>
  <si>
    <r>
      <t>Всего в классе: __</t>
    </r>
    <r>
      <rPr>
        <b/>
        <u val="single"/>
        <sz val="12"/>
        <color indexed="8"/>
        <rFont val="Times New Roman"/>
        <family val="1"/>
      </rPr>
      <t>4</t>
    </r>
    <r>
      <rPr>
        <b/>
        <sz val="12"/>
        <color indexed="8"/>
        <rFont val="Times New Roman"/>
        <family val="1"/>
      </rPr>
      <t>_ чел.</t>
    </r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</si>
  <si>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МезенцеваСветлана Анатольевна</t>
    </r>
  </si>
  <si>
    <t>Данилов Александр</t>
  </si>
  <si>
    <t>Литвякова Алина</t>
  </si>
  <si>
    <t>Петриченко Дмитрий</t>
  </si>
  <si>
    <t>Шевченко Карина</t>
  </si>
  <si>
    <r>
      <t xml:space="preserve">учитель </t>
    </r>
    <r>
      <rPr>
        <b/>
        <u val="single"/>
        <sz val="12"/>
        <color indexed="8"/>
        <rFont val="Times New Roman"/>
        <family val="1"/>
      </rPr>
      <t>Коптева Нина Петровна</t>
    </r>
  </si>
  <si>
    <r>
      <t>Всего в классе: _8</t>
    </r>
    <r>
      <rPr>
        <b/>
        <sz val="12"/>
        <color indexed="8"/>
        <rFont val="Times New Roman"/>
        <family val="1"/>
      </rPr>
      <t>__ чел.</t>
    </r>
  </si>
  <si>
    <t>Ванин Никита</t>
  </si>
  <si>
    <t>Верешко Антон</t>
  </si>
  <si>
    <t>Выходцев Никита</t>
  </si>
  <si>
    <t>Гордеев Денис</t>
  </si>
  <si>
    <t>Коптева Мария</t>
  </si>
  <si>
    <t>Липовская Алина</t>
  </si>
  <si>
    <t>Рудычева Лиза</t>
  </si>
  <si>
    <t>Сухоруков Владислав</t>
  </si>
  <si>
    <t>Способы решения задач</t>
  </si>
  <si>
    <t xml:space="preserve">Способы решения </t>
  </si>
  <si>
    <t>Кол-во человек</t>
  </si>
  <si>
    <t>14-16</t>
  </si>
  <si>
    <t>по действиям</t>
  </si>
  <si>
    <t>с помощью уравнений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</si>
</sst>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right" wrapText="1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right" wrapText="1"/>
    </xf>
    <xf numFmtId="0" fontId="45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vertical="top" wrapText="1"/>
    </xf>
    <xf numFmtId="2" fontId="45" fillId="0" borderId="0" xfId="0" applyNumberFormat="1" applyFont="1" applyBorder="1" applyAlignment="1">
      <alignment vertical="top" wrapText="1"/>
    </xf>
    <xf numFmtId="169" fontId="45" fillId="0" borderId="10" xfId="0" applyNumberFormat="1" applyFont="1" applyBorder="1" applyAlignment="1">
      <alignment vertical="top" wrapText="1"/>
    </xf>
    <xf numFmtId="1" fontId="45" fillId="0" borderId="10" xfId="0" applyNumberFormat="1" applyFont="1" applyBorder="1" applyAlignment="1">
      <alignment vertical="top" wrapText="1"/>
    </xf>
    <xf numFmtId="169" fontId="45" fillId="0" borderId="10" xfId="0" applyNumberFormat="1" applyFont="1" applyBorder="1" applyAlignment="1">
      <alignment horizontal="center" vertical="top" wrapText="1"/>
    </xf>
    <xf numFmtId="169" fontId="45" fillId="0" borderId="0" xfId="0" applyNumberFormat="1" applyFont="1" applyBorder="1" applyAlignment="1">
      <alignment vertical="top" wrapText="1"/>
    </xf>
    <xf numFmtId="1" fontId="45" fillId="0" borderId="0" xfId="0" applyNumberFormat="1" applyFont="1" applyBorder="1" applyAlignment="1">
      <alignment vertical="top" wrapText="1"/>
    </xf>
    <xf numFmtId="0" fontId="4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textRotation="90" wrapText="1"/>
    </xf>
    <xf numFmtId="0" fontId="46" fillId="0" borderId="0" xfId="0" applyFont="1" applyBorder="1" applyAlignment="1">
      <alignment vertical="center" textRotation="90" wrapText="1"/>
    </xf>
    <xf numFmtId="0" fontId="45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 vertical="top" wrapText="1"/>
    </xf>
    <xf numFmtId="2" fontId="44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2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2" xfId="0" applyFont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textRotation="90" wrapText="1"/>
    </xf>
    <xf numFmtId="0" fontId="46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4" xfId="0" applyFont="1" applyBorder="1" applyAlignment="1">
      <alignment horizontal="center" textRotation="90" wrapText="1"/>
    </xf>
    <xf numFmtId="0" fontId="46" fillId="0" borderId="15" xfId="0" applyFont="1" applyBorder="1" applyAlignment="1">
      <alignment horizontal="center" textRotation="90" wrapText="1"/>
    </xf>
    <xf numFmtId="0" fontId="46" fillId="0" borderId="11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 textRotation="90" wrapText="1"/>
    </xf>
    <xf numFmtId="0" fontId="52" fillId="0" borderId="11" xfId="0" applyFont="1" applyBorder="1" applyAlignment="1">
      <alignment horizont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textRotation="90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view="pageBreakPreview" zoomScaleSheetLayoutView="100" zoomScalePageLayoutView="0" workbookViewId="0" topLeftCell="A1">
      <selection activeCell="B2" sqref="B2:M2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36.7109375" style="0" customWidth="1"/>
    <col min="4" max="4" width="7.8515625" style="0" customWidth="1"/>
    <col min="5" max="5" width="6.28125" style="0" customWidth="1"/>
    <col min="6" max="6" width="11.28125" style="0" customWidth="1"/>
    <col min="7" max="7" width="5.8515625" style="0" customWidth="1"/>
    <col min="8" max="9" width="6.00390625" style="0" customWidth="1"/>
    <col min="10" max="10" width="5.8515625" style="0" customWidth="1"/>
    <col min="11" max="12" width="6.00390625" style="0" customWidth="1"/>
    <col min="13" max="13" width="7.140625" style="0" customWidth="1"/>
    <col min="14" max="14" width="10.57421875" style="0" customWidth="1"/>
    <col min="15" max="15" width="3.7109375" style="0" customWidth="1"/>
    <col min="16" max="16" width="2.57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3" ht="15.75">
      <c r="B2" s="115" t="s">
        <v>109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13" ht="15.75">
      <c r="B3" s="116" t="s">
        <v>110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2:13" ht="19.5" customHeight="1">
      <c r="B4" s="114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4" ht="15.75">
      <c r="B5" s="117"/>
      <c r="C5" s="117"/>
      <c r="D5" s="117"/>
    </row>
    <row r="6" spans="1:21" s="4" customFormat="1" ht="31.5" customHeight="1">
      <c r="A6" s="102" t="s">
        <v>8</v>
      </c>
      <c r="B6" s="102" t="s">
        <v>111</v>
      </c>
      <c r="C6" s="118" t="s">
        <v>112</v>
      </c>
      <c r="D6" s="119" t="s">
        <v>113</v>
      </c>
      <c r="E6" s="120" t="s">
        <v>116</v>
      </c>
      <c r="F6" s="134" t="s">
        <v>114</v>
      </c>
      <c r="G6" s="134"/>
      <c r="H6" s="134"/>
      <c r="I6" s="134"/>
      <c r="J6" s="134"/>
      <c r="K6" s="134"/>
      <c r="L6" s="134"/>
      <c r="M6" s="135" t="s">
        <v>115</v>
      </c>
      <c r="N6" s="135" t="s">
        <v>117</v>
      </c>
      <c r="O6" s="40"/>
      <c r="P6" s="40"/>
      <c r="Q6" s="40"/>
      <c r="R6" s="40"/>
      <c r="S6" s="41"/>
      <c r="T6" s="41"/>
      <c r="U6" s="42"/>
    </row>
    <row r="7" spans="1:21" s="4" customFormat="1" ht="30.75" customHeight="1">
      <c r="A7" s="121"/>
      <c r="B7" s="121"/>
      <c r="C7" s="118"/>
      <c r="D7" s="119"/>
      <c r="E7" s="120"/>
      <c r="F7" s="102" t="s">
        <v>18</v>
      </c>
      <c r="G7" s="104" t="s">
        <v>19</v>
      </c>
      <c r="H7" s="105"/>
      <c r="I7" s="104" t="s">
        <v>20</v>
      </c>
      <c r="J7" s="105"/>
      <c r="K7" s="104" t="s">
        <v>21</v>
      </c>
      <c r="L7" s="105"/>
      <c r="M7" s="136"/>
      <c r="N7" s="136"/>
      <c r="O7" s="39"/>
      <c r="P7" s="39"/>
      <c r="Q7" s="39"/>
      <c r="R7" s="39"/>
      <c r="S7" s="41"/>
      <c r="T7" s="41"/>
      <c r="U7" s="42"/>
    </row>
    <row r="8" spans="1:21" s="4" customFormat="1" ht="21" customHeight="1">
      <c r="A8" s="103"/>
      <c r="B8" s="103"/>
      <c r="C8" s="118"/>
      <c r="D8" s="119"/>
      <c r="E8" s="120"/>
      <c r="F8" s="103"/>
      <c r="G8" s="106"/>
      <c r="H8" s="107"/>
      <c r="I8" s="106"/>
      <c r="J8" s="107"/>
      <c r="K8" s="106"/>
      <c r="L8" s="107"/>
      <c r="M8" s="137"/>
      <c r="N8" s="137"/>
      <c r="O8" s="22"/>
      <c r="P8" s="22"/>
      <c r="Q8" s="22"/>
      <c r="R8" s="22"/>
      <c r="S8" s="25"/>
      <c r="T8" s="24"/>
      <c r="U8" s="24"/>
    </row>
    <row r="9" spans="1:21" s="4" customFormat="1" ht="19.5" customHeight="1">
      <c r="A9" s="8">
        <v>1</v>
      </c>
      <c r="B9" s="9" t="s">
        <v>123</v>
      </c>
      <c r="C9" s="9" t="s">
        <v>118</v>
      </c>
      <c r="D9" s="56">
        <v>44</v>
      </c>
      <c r="E9" s="56">
        <f aca="true" t="shared" si="0" ref="E9:E19">SUM(F9:L9)</f>
        <v>40</v>
      </c>
      <c r="F9" s="56">
        <f>'СОШ с УИОП'!D163</f>
        <v>6</v>
      </c>
      <c r="G9" s="108">
        <f>'СОШ с УИОП'!D164</f>
        <v>14</v>
      </c>
      <c r="H9" s="109"/>
      <c r="I9" s="108">
        <f>'СОШ с УИОП'!D165</f>
        <v>15</v>
      </c>
      <c r="J9" s="109"/>
      <c r="K9" s="108">
        <f>'СОШ с УИОП'!D166</f>
        <v>5</v>
      </c>
      <c r="L9" s="109"/>
      <c r="M9" s="46">
        <f aca="true" t="shared" si="1" ref="M9:M19">(F9+G9)/E9*100</f>
        <v>50</v>
      </c>
      <c r="N9" s="46">
        <f aca="true" t="shared" si="2" ref="N9:N19">(F9+G9+I9)/E9*100</f>
        <v>87.5</v>
      </c>
      <c r="O9" s="22"/>
      <c r="P9" s="22"/>
      <c r="Q9" s="22"/>
      <c r="R9" s="22"/>
      <c r="S9" s="31"/>
      <c r="T9" s="24"/>
      <c r="U9" s="24"/>
    </row>
    <row r="10" spans="1:21" s="4" customFormat="1" ht="19.5" customHeight="1">
      <c r="A10" s="26">
        <v>2</v>
      </c>
      <c r="B10" s="9" t="s">
        <v>123</v>
      </c>
      <c r="C10" s="9" t="s">
        <v>119</v>
      </c>
      <c r="D10" s="56">
        <v>35</v>
      </c>
      <c r="E10" s="56">
        <f t="shared" si="0"/>
        <v>29</v>
      </c>
      <c r="F10" s="56">
        <f>'СОШ им.В.Г.Шухова'!D152</f>
        <v>7</v>
      </c>
      <c r="G10" s="108">
        <f>'СОШ им.В.Г.Шухова'!D153</f>
        <v>8</v>
      </c>
      <c r="H10" s="109"/>
      <c r="I10" s="108">
        <f>'СОШ им.В.Г.Шухова'!D154</f>
        <v>14</v>
      </c>
      <c r="J10" s="109"/>
      <c r="K10" s="108">
        <f>'СОШ им.В.Г.Шухова'!D155</f>
        <v>0</v>
      </c>
      <c r="L10" s="109"/>
      <c r="M10" s="46">
        <f t="shared" si="1"/>
        <v>51.724137931034484</v>
      </c>
      <c r="N10" s="46">
        <f t="shared" si="2"/>
        <v>100</v>
      </c>
      <c r="O10" s="22"/>
      <c r="P10" s="22"/>
      <c r="Q10" s="22"/>
      <c r="R10" s="22"/>
      <c r="S10" s="31"/>
      <c r="T10" s="24"/>
      <c r="U10" s="24"/>
    </row>
    <row r="11" spans="1:21" s="4" customFormat="1" ht="19.5" customHeight="1">
      <c r="A11" s="26">
        <v>3</v>
      </c>
      <c r="B11" s="9" t="s">
        <v>123</v>
      </c>
      <c r="C11" s="9" t="s">
        <v>120</v>
      </c>
      <c r="D11" s="56">
        <v>66</v>
      </c>
      <c r="E11" s="56">
        <f t="shared" si="0"/>
        <v>60</v>
      </c>
      <c r="F11" s="56">
        <f>'Головчинская СОШ с УИОП'!D234</f>
        <v>10</v>
      </c>
      <c r="G11" s="108">
        <f>'Головчинская СОШ с УИОП'!D235</f>
        <v>27</v>
      </c>
      <c r="H11" s="109"/>
      <c r="I11" s="108">
        <f>'Головчинская СОШ с УИОП'!D236</f>
        <v>20</v>
      </c>
      <c r="J11" s="109"/>
      <c r="K11" s="108">
        <f>'Головчинская СОШ с УИОП'!D237</f>
        <v>3</v>
      </c>
      <c r="L11" s="109"/>
      <c r="M11" s="46">
        <f t="shared" si="1"/>
        <v>61.66666666666667</v>
      </c>
      <c r="N11" s="46">
        <f t="shared" si="2"/>
        <v>95</v>
      </c>
      <c r="O11" s="22"/>
      <c r="P11" s="22"/>
      <c r="Q11" s="22"/>
      <c r="R11" s="22"/>
      <c r="S11" s="31"/>
      <c r="T11" s="24"/>
      <c r="U11" s="24"/>
    </row>
    <row r="12" spans="1:21" s="4" customFormat="1" ht="19.5" customHeight="1">
      <c r="A12" s="8">
        <v>4</v>
      </c>
      <c r="B12" s="9" t="s">
        <v>123</v>
      </c>
      <c r="C12" s="9" t="s">
        <v>121</v>
      </c>
      <c r="D12" s="56">
        <v>5</v>
      </c>
      <c r="E12" s="56">
        <f t="shared" si="0"/>
        <v>5</v>
      </c>
      <c r="F12" s="56">
        <f>'Безыменская СОШ'!D20</f>
        <v>0</v>
      </c>
      <c r="G12" s="108">
        <f>'Безыменская СОШ'!D21</f>
        <v>3</v>
      </c>
      <c r="H12" s="109"/>
      <c r="I12" s="108">
        <f>'Безыменская СОШ'!D22</f>
        <v>2</v>
      </c>
      <c r="J12" s="109"/>
      <c r="K12" s="108">
        <f>'Безыменская СОШ'!D23</f>
        <v>0</v>
      </c>
      <c r="L12" s="109"/>
      <c r="M12" s="46">
        <f t="shared" si="1"/>
        <v>60</v>
      </c>
      <c r="N12" s="46">
        <f t="shared" si="2"/>
        <v>100</v>
      </c>
      <c r="O12" s="22"/>
      <c r="P12" s="22"/>
      <c r="Q12" s="22"/>
      <c r="R12" s="22"/>
      <c r="S12" s="31"/>
      <c r="T12" s="24"/>
      <c r="U12" s="24"/>
    </row>
    <row r="13" spans="1:21" s="4" customFormat="1" ht="19.5" customHeight="1">
      <c r="A13" s="26">
        <v>5</v>
      </c>
      <c r="B13" s="9" t="s">
        <v>123</v>
      </c>
      <c r="C13" s="4" t="s">
        <v>129</v>
      </c>
      <c r="D13" s="56">
        <v>12</v>
      </c>
      <c r="E13" s="56">
        <f t="shared" si="0"/>
        <v>11</v>
      </c>
      <c r="F13" s="56">
        <f>'Гора-Подольская СОШ'!D26</f>
        <v>4</v>
      </c>
      <c r="G13" s="108">
        <f>'Гора-Подольская СОШ'!D27</f>
        <v>5</v>
      </c>
      <c r="H13" s="109"/>
      <c r="I13" s="108">
        <f>'Гора-Подольская СОШ'!D28</f>
        <v>2</v>
      </c>
      <c r="J13" s="109"/>
      <c r="K13" s="108">
        <f>'Гора-Подольская СОШ'!D29</f>
        <v>0</v>
      </c>
      <c r="L13" s="109"/>
      <c r="M13" s="46">
        <f t="shared" si="1"/>
        <v>81.81818181818183</v>
      </c>
      <c r="N13" s="46">
        <f t="shared" si="2"/>
        <v>100</v>
      </c>
      <c r="O13" s="22"/>
      <c r="P13" s="22"/>
      <c r="Q13" s="22"/>
      <c r="R13" s="22"/>
      <c r="S13" s="31"/>
      <c r="T13" s="24"/>
      <c r="U13" s="24"/>
    </row>
    <row r="14" spans="1:21" s="4" customFormat="1" ht="19.5" customHeight="1">
      <c r="A14" s="26">
        <v>6</v>
      </c>
      <c r="B14" s="9" t="s">
        <v>123</v>
      </c>
      <c r="C14" s="9" t="s">
        <v>122</v>
      </c>
      <c r="D14" s="48">
        <v>9</v>
      </c>
      <c r="E14" s="48">
        <f t="shared" si="0"/>
        <v>8</v>
      </c>
      <c r="F14" s="48">
        <f>'Дорогощанская СОШ'!D23</f>
        <v>3</v>
      </c>
      <c r="G14" s="110">
        <f>'Дорогощанская СОШ'!D24</f>
        <v>3</v>
      </c>
      <c r="H14" s="111"/>
      <c r="I14" s="110">
        <f>'Дорогощанская СОШ'!D25</f>
        <v>2</v>
      </c>
      <c r="J14" s="111"/>
      <c r="K14" s="110">
        <f>'Дорогощанская СОШ'!D26</f>
        <v>0</v>
      </c>
      <c r="L14" s="111"/>
      <c r="M14" s="46">
        <f t="shared" si="1"/>
        <v>75</v>
      </c>
      <c r="N14" s="46">
        <f t="shared" si="2"/>
        <v>100</v>
      </c>
      <c r="O14" s="22"/>
      <c r="P14" s="22"/>
      <c r="Q14" s="22"/>
      <c r="R14" s="22"/>
      <c r="S14" s="31"/>
      <c r="T14" s="24"/>
      <c r="U14" s="24"/>
    </row>
    <row r="15" spans="1:21" s="4" customFormat="1" ht="19.5" customHeight="1">
      <c r="A15" s="8">
        <v>7</v>
      </c>
      <c r="B15" s="9" t="s">
        <v>123</v>
      </c>
      <c r="C15" s="9" t="s">
        <v>124</v>
      </c>
      <c r="D15" s="48">
        <v>8</v>
      </c>
      <c r="E15" s="48">
        <f t="shared" si="0"/>
        <v>8</v>
      </c>
      <c r="F15" s="48">
        <f>'Ивано_Лисичанская СОШ'!D23</f>
        <v>0</v>
      </c>
      <c r="G15" s="110">
        <f>'Ивано_Лисичанская СОШ'!D24</f>
        <v>2</v>
      </c>
      <c r="H15" s="111"/>
      <c r="I15" s="110">
        <f>'Ивано_Лисичанская СОШ'!D25</f>
        <v>4</v>
      </c>
      <c r="J15" s="111"/>
      <c r="K15" s="110">
        <f>'Ивано_Лисичанская СОШ'!D26</f>
        <v>2</v>
      </c>
      <c r="L15" s="111"/>
      <c r="M15" s="46">
        <f t="shared" si="1"/>
        <v>25</v>
      </c>
      <c r="N15" s="46">
        <f t="shared" si="2"/>
        <v>75</v>
      </c>
      <c r="O15" s="5"/>
      <c r="P15" s="5"/>
      <c r="Q15" s="5"/>
      <c r="R15" s="5"/>
      <c r="S15" s="5"/>
      <c r="T15" s="5"/>
      <c r="U15" s="5"/>
    </row>
    <row r="16" spans="1:21" s="4" customFormat="1" ht="19.5" customHeight="1">
      <c r="A16" s="26">
        <v>8</v>
      </c>
      <c r="B16" s="9" t="s">
        <v>123</v>
      </c>
      <c r="C16" s="9" t="s">
        <v>125</v>
      </c>
      <c r="D16" s="48">
        <v>14</v>
      </c>
      <c r="E16" s="48">
        <f t="shared" si="0"/>
        <v>13</v>
      </c>
      <c r="F16" s="48">
        <f>'Козинская СОШ'!D28</f>
        <v>2</v>
      </c>
      <c r="G16" s="110">
        <f>'Козинская СОШ'!D29</f>
        <v>1</v>
      </c>
      <c r="H16" s="111"/>
      <c r="I16" s="110">
        <f>'Козинская СОШ'!D30</f>
        <v>9</v>
      </c>
      <c r="J16" s="111"/>
      <c r="K16" s="110">
        <f>'Козинская СОШ'!D31</f>
        <v>1</v>
      </c>
      <c r="L16" s="111"/>
      <c r="M16" s="46">
        <f t="shared" si="1"/>
        <v>23.076923076923077</v>
      </c>
      <c r="N16" s="46">
        <f t="shared" si="2"/>
        <v>92.3076923076923</v>
      </c>
      <c r="O16" s="5"/>
      <c r="P16" s="5"/>
      <c r="Q16" s="5"/>
      <c r="R16" s="5"/>
      <c r="S16" s="5"/>
      <c r="T16" s="5"/>
      <c r="U16" s="5"/>
    </row>
    <row r="17" spans="1:21" s="4" customFormat="1" ht="19.5" customHeight="1">
      <c r="A17" s="26">
        <v>9</v>
      </c>
      <c r="B17" s="9" t="s">
        <v>123</v>
      </c>
      <c r="C17" s="45" t="s">
        <v>126</v>
      </c>
      <c r="D17" s="56">
        <v>4</v>
      </c>
      <c r="E17" s="56">
        <f t="shared" si="0"/>
        <v>3</v>
      </c>
      <c r="F17" s="56">
        <f>'Мокро-Орловская СОШ'!D18</f>
        <v>0</v>
      </c>
      <c r="G17" s="108">
        <f>'Мокро-Орловская СОШ'!D19</f>
        <v>1</v>
      </c>
      <c r="H17" s="109"/>
      <c r="I17" s="108">
        <f>'Мокро-Орловская СОШ'!D20</f>
        <v>2</v>
      </c>
      <c r="J17" s="109"/>
      <c r="K17" s="108">
        <f>'Мокро-Орловская СОШ'!D21</f>
        <v>0</v>
      </c>
      <c r="L17" s="109"/>
      <c r="M17" s="46">
        <f t="shared" si="1"/>
        <v>33.33333333333333</v>
      </c>
      <c r="N17" s="46">
        <f t="shared" si="2"/>
        <v>100</v>
      </c>
      <c r="O17" s="5"/>
      <c r="P17" s="5"/>
      <c r="Q17" s="5"/>
      <c r="R17" s="5"/>
      <c r="S17" s="5"/>
      <c r="T17" s="5"/>
      <c r="U17" s="5"/>
    </row>
    <row r="18" spans="1:21" s="4" customFormat="1" ht="19.5" customHeight="1">
      <c r="A18" s="8">
        <v>10</v>
      </c>
      <c r="B18" s="9" t="s">
        <v>123</v>
      </c>
      <c r="C18" s="45" t="s">
        <v>127</v>
      </c>
      <c r="D18" s="48">
        <v>8</v>
      </c>
      <c r="E18" s="48">
        <f t="shared" si="0"/>
        <v>8</v>
      </c>
      <c r="F18" s="48">
        <f>'Почаевская СОШ'!D23</f>
        <v>0</v>
      </c>
      <c r="G18" s="110">
        <f>'Почаевская СОШ'!D24</f>
        <v>4</v>
      </c>
      <c r="H18" s="111"/>
      <c r="I18" s="110">
        <f>'Почаевская СОШ'!D25</f>
        <v>3</v>
      </c>
      <c r="J18" s="111"/>
      <c r="K18" s="110">
        <f>'Почаевская СОШ'!D26</f>
        <v>1</v>
      </c>
      <c r="L18" s="111"/>
      <c r="M18" s="46">
        <f t="shared" si="1"/>
        <v>50</v>
      </c>
      <c r="N18" s="46">
        <f t="shared" si="2"/>
        <v>87.5</v>
      </c>
      <c r="O18" s="5"/>
      <c r="P18" s="5"/>
      <c r="Q18" s="5"/>
      <c r="R18" s="5"/>
      <c r="S18" s="5"/>
      <c r="T18" s="5"/>
      <c r="U18" s="5"/>
    </row>
    <row r="19" spans="1:21" s="4" customFormat="1" ht="19.5" customHeight="1">
      <c r="A19" s="26">
        <v>11</v>
      </c>
      <c r="B19" s="9" t="s">
        <v>123</v>
      </c>
      <c r="C19" s="45" t="s">
        <v>128</v>
      </c>
      <c r="D19" s="30">
        <v>5</v>
      </c>
      <c r="E19" s="30">
        <f t="shared" si="0"/>
        <v>4</v>
      </c>
      <c r="F19" s="30">
        <f>'Смородинская СОШ'!D19</f>
        <v>0</v>
      </c>
      <c r="G19" s="140">
        <f>'Смородинская СОШ'!D20</f>
        <v>2</v>
      </c>
      <c r="H19" s="141"/>
      <c r="I19" s="140">
        <f>'Смородинская СОШ'!D21</f>
        <v>2</v>
      </c>
      <c r="J19" s="141"/>
      <c r="K19" s="140">
        <f>'Смородинская СОШ'!D22</f>
        <v>0</v>
      </c>
      <c r="L19" s="141"/>
      <c r="M19" s="46">
        <f t="shared" si="1"/>
        <v>50</v>
      </c>
      <c r="N19" s="46">
        <f t="shared" si="2"/>
        <v>100</v>
      </c>
      <c r="O19" s="5"/>
      <c r="P19" s="5"/>
      <c r="Q19" s="5"/>
      <c r="R19" s="5"/>
      <c r="S19" s="5"/>
      <c r="T19" s="5"/>
      <c r="U19" s="5"/>
    </row>
    <row r="20" spans="1:21" s="4" customFormat="1" ht="19.5" customHeight="1">
      <c r="A20" s="26">
        <v>12</v>
      </c>
      <c r="B20" s="9" t="s">
        <v>123</v>
      </c>
      <c r="C20" s="45" t="s">
        <v>130</v>
      </c>
      <c r="D20" s="47">
        <v>7</v>
      </c>
      <c r="E20" s="48">
        <f>SUM(F20:L20)</f>
        <v>7</v>
      </c>
      <c r="F20" s="29">
        <f>'Добросельская ООШ'!D22</f>
        <v>1</v>
      </c>
      <c r="G20" s="138">
        <f>'Добросельская ООШ'!D23</f>
        <v>4</v>
      </c>
      <c r="H20" s="139"/>
      <c r="I20" s="138">
        <f>'Добросельская ООШ'!D24</f>
        <v>1</v>
      </c>
      <c r="J20" s="139"/>
      <c r="K20" s="138">
        <f>'Добросельская ООШ'!D25</f>
        <v>1</v>
      </c>
      <c r="L20" s="139"/>
      <c r="M20" s="46">
        <f>(F20+G20)/E20*100</f>
        <v>71.42857142857143</v>
      </c>
      <c r="N20" s="46">
        <f>(F20+G20+I20)/E20*100</f>
        <v>85.71428571428571</v>
      </c>
      <c r="O20" s="5"/>
      <c r="P20" s="5"/>
      <c r="Q20" s="5"/>
      <c r="R20" s="5"/>
      <c r="S20" s="5"/>
      <c r="T20" s="5"/>
      <c r="U20" s="5"/>
    </row>
    <row r="21" spans="1:21" s="4" customFormat="1" ht="19.5" customHeight="1">
      <c r="A21" s="8">
        <v>13</v>
      </c>
      <c r="B21" s="9" t="s">
        <v>123</v>
      </c>
      <c r="C21" s="45" t="s">
        <v>131</v>
      </c>
      <c r="D21" s="47">
        <v>7</v>
      </c>
      <c r="E21" s="48">
        <f aca="true" t="shared" si="3" ref="E21:E28">SUM(F21:L21)</f>
        <v>6</v>
      </c>
      <c r="F21" s="48">
        <f>'i-Новостроевская ООШ'!D21</f>
        <v>0</v>
      </c>
      <c r="G21" s="110">
        <f>'i-Новостроевская ООШ'!D22</f>
        <v>2</v>
      </c>
      <c r="H21" s="111"/>
      <c r="I21" s="110">
        <f>'i-Новостроевская ООШ'!D23</f>
        <v>3</v>
      </c>
      <c r="J21" s="111"/>
      <c r="K21" s="110">
        <f>'i-Новостроевская ООШ'!D24</f>
        <v>1</v>
      </c>
      <c r="L21" s="111"/>
      <c r="M21" s="46">
        <f aca="true" t="shared" si="4" ref="M21:M28">(F21+G21)/E21*100</f>
        <v>33.33333333333333</v>
      </c>
      <c r="N21" s="46">
        <f aca="true" t="shared" si="5" ref="N21:N28">(F21+G21+I21)/E21*100</f>
        <v>83.33333333333334</v>
      </c>
      <c r="O21" s="5"/>
      <c r="P21" s="5"/>
      <c r="Q21" s="5"/>
      <c r="R21" s="5"/>
      <c r="S21" s="5"/>
      <c r="T21" s="5"/>
      <c r="U21" s="5"/>
    </row>
    <row r="22" spans="1:21" s="4" customFormat="1" ht="19.5" customHeight="1">
      <c r="A22" s="26">
        <v>14</v>
      </c>
      <c r="B22" s="9" t="s">
        <v>123</v>
      </c>
      <c r="C22" s="45" t="s">
        <v>132</v>
      </c>
      <c r="D22" s="30">
        <v>4</v>
      </c>
      <c r="E22" s="30">
        <f t="shared" si="3"/>
        <v>4</v>
      </c>
      <c r="F22" s="30">
        <f>'Дунайская ООШ'!D19</f>
        <v>0</v>
      </c>
      <c r="G22" s="140">
        <f>'Дунайская ООШ'!D20</f>
        <v>2</v>
      </c>
      <c r="H22" s="141"/>
      <c r="I22" s="140">
        <f>'Дунайская ООШ'!D21</f>
        <v>2</v>
      </c>
      <c r="J22" s="141"/>
      <c r="K22" s="140">
        <f>'Дунайская ООШ'!D22</f>
        <v>0</v>
      </c>
      <c r="L22" s="141"/>
      <c r="M22" s="46">
        <f t="shared" si="4"/>
        <v>50</v>
      </c>
      <c r="N22" s="46">
        <f t="shared" si="5"/>
        <v>100</v>
      </c>
      <c r="O22" s="5"/>
      <c r="P22" s="5"/>
      <c r="Q22" s="5"/>
      <c r="R22" s="5"/>
      <c r="S22" s="5"/>
      <c r="T22" s="5"/>
      <c r="U22" s="5"/>
    </row>
    <row r="23" spans="1:21" s="4" customFormat="1" ht="19.5" customHeight="1">
      <c r="A23" s="8">
        <v>15</v>
      </c>
      <c r="B23" s="9" t="s">
        <v>123</v>
      </c>
      <c r="C23" s="45" t="s">
        <v>1</v>
      </c>
      <c r="D23" s="47">
        <v>2</v>
      </c>
      <c r="E23" s="48">
        <f t="shared" si="3"/>
        <v>2</v>
      </c>
      <c r="F23" s="48">
        <f>'Замостянская ООШ'!D18</f>
        <v>1</v>
      </c>
      <c r="G23" s="110">
        <f>'Замостянская ООШ'!D19</f>
        <v>1</v>
      </c>
      <c r="H23" s="111"/>
      <c r="I23" s="110">
        <f>'Замостянская ООШ'!D20</f>
        <v>0</v>
      </c>
      <c r="J23" s="111"/>
      <c r="K23" s="110">
        <f>'Замостянская ООШ'!D21</f>
        <v>0</v>
      </c>
      <c r="L23" s="111"/>
      <c r="M23" s="46">
        <f t="shared" si="4"/>
        <v>100</v>
      </c>
      <c r="N23" s="46">
        <f t="shared" si="5"/>
        <v>100</v>
      </c>
      <c r="O23" s="5"/>
      <c r="P23" s="5"/>
      <c r="Q23" s="5"/>
      <c r="R23" s="5"/>
      <c r="S23" s="5"/>
      <c r="T23" s="5"/>
      <c r="U23" s="5"/>
    </row>
    <row r="24" spans="1:21" s="4" customFormat="1" ht="19.5" customHeight="1">
      <c r="A24" s="8">
        <v>16</v>
      </c>
      <c r="B24" s="9" t="s">
        <v>123</v>
      </c>
      <c r="C24" s="45" t="s">
        <v>133</v>
      </c>
      <c r="D24" s="29">
        <v>1</v>
      </c>
      <c r="E24" s="29">
        <f t="shared" si="3"/>
        <v>1</v>
      </c>
      <c r="F24" s="29">
        <f>'Порозовская ООШ'!D16</f>
        <v>0</v>
      </c>
      <c r="G24" s="138">
        <f>'Порозовская ООШ'!D17</f>
        <v>0</v>
      </c>
      <c r="H24" s="139"/>
      <c r="I24" s="138">
        <f>'Порозовская ООШ'!D18</f>
        <v>1</v>
      </c>
      <c r="J24" s="139"/>
      <c r="K24" s="138">
        <f>'Порозовская ООШ'!D19</f>
        <v>0</v>
      </c>
      <c r="L24" s="139"/>
      <c r="M24" s="46">
        <f t="shared" si="4"/>
        <v>0</v>
      </c>
      <c r="N24" s="46">
        <f t="shared" si="5"/>
        <v>100</v>
      </c>
      <c r="O24" s="5"/>
      <c r="P24" s="5"/>
      <c r="Q24" s="5"/>
      <c r="R24" s="5"/>
      <c r="S24" s="5"/>
      <c r="T24" s="5"/>
      <c r="U24" s="5"/>
    </row>
    <row r="25" spans="1:21" s="4" customFormat="1" ht="19.5" customHeight="1">
      <c r="A25" s="26">
        <v>17</v>
      </c>
      <c r="B25" s="9" t="s">
        <v>123</v>
      </c>
      <c r="C25" s="45" t="s">
        <v>134</v>
      </c>
      <c r="D25" s="29">
        <v>3</v>
      </c>
      <c r="E25" s="48">
        <f t="shared" si="3"/>
        <v>2</v>
      </c>
      <c r="F25" s="48">
        <f>'Косиловская ООШ'!D18</f>
        <v>2</v>
      </c>
      <c r="G25" s="110">
        <f>'Косиловская ООШ'!D19</f>
        <v>0</v>
      </c>
      <c r="H25" s="111"/>
      <c r="I25" s="110">
        <f>'Косиловская ООШ'!D20</f>
        <v>0</v>
      </c>
      <c r="J25" s="111"/>
      <c r="K25" s="110">
        <f>'Косиловская ООШ'!D21</f>
        <v>0</v>
      </c>
      <c r="L25" s="111"/>
      <c r="M25" s="46">
        <f t="shared" si="4"/>
        <v>100</v>
      </c>
      <c r="N25" s="46">
        <f t="shared" si="5"/>
        <v>100</v>
      </c>
      <c r="O25" s="5"/>
      <c r="P25" s="5"/>
      <c r="Q25" s="5"/>
      <c r="R25" s="5"/>
      <c r="S25" s="5"/>
      <c r="T25" s="5"/>
      <c r="U25" s="5"/>
    </row>
    <row r="26" spans="1:21" s="4" customFormat="1" ht="19.5" customHeight="1">
      <c r="A26" s="8">
        <v>18</v>
      </c>
      <c r="B26" s="9" t="s">
        <v>123</v>
      </c>
      <c r="C26" s="45" t="s">
        <v>135</v>
      </c>
      <c r="D26" s="48">
        <v>16</v>
      </c>
      <c r="E26" s="48">
        <f t="shared" si="3"/>
        <v>15</v>
      </c>
      <c r="F26" s="48">
        <f>'ФГОУ СОШ №155'!D30</f>
        <v>4</v>
      </c>
      <c r="G26" s="110">
        <f>'ФГОУ СОШ №155'!D31</f>
        <v>5</v>
      </c>
      <c r="H26" s="111"/>
      <c r="I26" s="110">
        <f>'ФГОУ СОШ №155'!D32</f>
        <v>6</v>
      </c>
      <c r="J26" s="111"/>
      <c r="K26" s="110">
        <f>'ФГОУ СОШ №155'!D33</f>
        <v>0</v>
      </c>
      <c r="L26" s="111"/>
      <c r="M26" s="46">
        <f t="shared" si="4"/>
        <v>60</v>
      </c>
      <c r="N26" s="46">
        <f t="shared" si="5"/>
        <v>100</v>
      </c>
      <c r="O26" s="5"/>
      <c r="P26" s="5"/>
      <c r="Q26" s="5"/>
      <c r="R26" s="5"/>
      <c r="S26" s="5"/>
      <c r="T26" s="5"/>
      <c r="U26" s="5"/>
    </row>
    <row r="27" spans="1:21" s="4" customFormat="1" ht="16.5" customHeight="1">
      <c r="A27" s="8">
        <v>19</v>
      </c>
      <c r="B27" s="9" t="s">
        <v>123</v>
      </c>
      <c r="C27" s="9" t="s">
        <v>171</v>
      </c>
      <c r="D27" s="48">
        <v>4</v>
      </c>
      <c r="E27" s="48">
        <f t="shared" si="3"/>
        <v>4</v>
      </c>
      <c r="F27" s="48">
        <f>'Горьковская ООШ'!D19</f>
        <v>1</v>
      </c>
      <c r="G27" s="110">
        <f>'Горьковская ООШ'!D20</f>
        <v>1</v>
      </c>
      <c r="H27" s="111"/>
      <c r="I27" s="110">
        <f>'Горьковская ООШ'!D21</f>
        <v>2</v>
      </c>
      <c r="J27" s="111"/>
      <c r="K27" s="110">
        <f>'Горьковская ООШ'!D22</f>
        <v>0</v>
      </c>
      <c r="L27" s="111"/>
      <c r="M27" s="46">
        <f t="shared" si="4"/>
        <v>50</v>
      </c>
      <c r="N27" s="46">
        <f t="shared" si="5"/>
        <v>100</v>
      </c>
      <c r="O27" s="5"/>
      <c r="P27" s="5"/>
      <c r="Q27" s="5"/>
      <c r="R27" s="5"/>
      <c r="S27" s="5"/>
      <c r="T27" s="5"/>
      <c r="U27" s="5"/>
    </row>
    <row r="28" spans="1:21" s="4" customFormat="1" ht="15.75">
      <c r="A28" s="23"/>
      <c r="B28" s="11"/>
      <c r="C28" s="73" t="s">
        <v>386</v>
      </c>
      <c r="D28" s="74">
        <f>SUM(D9:D27)</f>
        <v>254</v>
      </c>
      <c r="E28" s="10">
        <f t="shared" si="3"/>
        <v>230</v>
      </c>
      <c r="F28" s="74">
        <f>SUM(F9:F27)</f>
        <v>41</v>
      </c>
      <c r="G28" s="92">
        <f>SUM(G9:H27)</f>
        <v>85</v>
      </c>
      <c r="H28" s="93"/>
      <c r="I28" s="92">
        <f>SUM(I9:J27)</f>
        <v>90</v>
      </c>
      <c r="J28" s="93"/>
      <c r="K28" s="92">
        <f>SUM(K9:L27)</f>
        <v>14</v>
      </c>
      <c r="L28" s="93"/>
      <c r="M28" s="75">
        <f t="shared" si="4"/>
        <v>54.78260869565217</v>
      </c>
      <c r="N28" s="75">
        <f t="shared" si="5"/>
        <v>93.91304347826087</v>
      </c>
      <c r="O28" s="11"/>
      <c r="P28" s="11"/>
      <c r="Q28" s="11"/>
      <c r="R28" s="11"/>
      <c r="S28" s="11"/>
      <c r="T28" s="5"/>
      <c r="U28" s="5"/>
    </row>
    <row r="29" spans="1:21" s="4" customFormat="1" ht="15.75">
      <c r="A29" s="23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"/>
      <c r="U29" s="5"/>
    </row>
    <row r="30" spans="1:21" ht="15.75">
      <c r="A30" s="43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6"/>
      <c r="U30" s="6"/>
    </row>
    <row r="31" spans="1:21" ht="18.75">
      <c r="A31" s="43"/>
      <c r="B31" s="50" t="s">
        <v>147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6"/>
      <c r="U31" s="6"/>
    </row>
    <row r="32" spans="1:21" ht="15.75">
      <c r="A32" s="102" t="s">
        <v>8</v>
      </c>
      <c r="B32" s="102" t="s">
        <v>111</v>
      </c>
      <c r="C32" s="118" t="s">
        <v>112</v>
      </c>
      <c r="D32" s="142" t="s">
        <v>136</v>
      </c>
      <c r="E32" s="142"/>
      <c r="F32" s="142"/>
      <c r="G32" s="142"/>
      <c r="H32" s="142"/>
      <c r="I32" s="142"/>
      <c r="J32" s="142"/>
      <c r="K32" s="142"/>
      <c r="L32" s="142"/>
      <c r="M32" s="142"/>
      <c r="N32" s="43"/>
      <c r="O32" s="43"/>
      <c r="P32" s="43"/>
      <c r="Q32" s="43"/>
      <c r="R32" s="43"/>
      <c r="S32" s="43"/>
      <c r="T32" s="6"/>
      <c r="U32" s="6"/>
    </row>
    <row r="33" spans="1:21" ht="15.75">
      <c r="A33" s="121"/>
      <c r="B33" s="121"/>
      <c r="C33" s="118"/>
      <c r="D33" s="112" t="s">
        <v>137</v>
      </c>
      <c r="E33" s="112" t="s">
        <v>138</v>
      </c>
      <c r="F33" s="112" t="s">
        <v>139</v>
      </c>
      <c r="G33" s="112" t="s">
        <v>140</v>
      </c>
      <c r="H33" s="112" t="s">
        <v>141</v>
      </c>
      <c r="I33" s="112" t="s">
        <v>142</v>
      </c>
      <c r="J33" s="112" t="s">
        <v>143</v>
      </c>
      <c r="K33" s="112" t="s">
        <v>144</v>
      </c>
      <c r="L33" s="112" t="s">
        <v>145</v>
      </c>
      <c r="M33" s="112" t="s">
        <v>146</v>
      </c>
      <c r="N33" s="11"/>
      <c r="O33" s="11"/>
      <c r="P33" s="11"/>
      <c r="Q33" s="11"/>
      <c r="R33" s="11"/>
      <c r="S33" s="11"/>
      <c r="T33" s="6"/>
      <c r="U33" s="6"/>
    </row>
    <row r="34" spans="1:21" ht="15.75">
      <c r="A34" s="103"/>
      <c r="B34" s="103"/>
      <c r="C34" s="118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2"/>
      <c r="O34" s="12"/>
      <c r="P34" s="12"/>
      <c r="Q34" s="12"/>
      <c r="R34" s="12"/>
      <c r="S34" s="12"/>
      <c r="T34" s="6"/>
      <c r="U34" s="6"/>
    </row>
    <row r="35" spans="1:21" ht="19.5" customHeight="1">
      <c r="A35" s="8">
        <v>1</v>
      </c>
      <c r="B35" s="9" t="s">
        <v>123</v>
      </c>
      <c r="C35" s="9" t="s">
        <v>118</v>
      </c>
      <c r="D35" s="29">
        <f>'СОШ с УИОП'!C171</f>
        <v>32</v>
      </c>
      <c r="E35" s="29">
        <f>'СОШ с УИОП'!D171</f>
        <v>28</v>
      </c>
      <c r="F35" s="29">
        <f>'СОШ с УИОП'!E171</f>
        <v>26</v>
      </c>
      <c r="G35" s="29">
        <f>'СОШ с УИОП'!F171</f>
        <v>30</v>
      </c>
      <c r="H35" s="29">
        <f>'СОШ с УИОП'!G171</f>
        <v>30</v>
      </c>
      <c r="I35" s="29">
        <f>'СОШ с УИОП'!H171</f>
        <v>28</v>
      </c>
      <c r="J35" s="29">
        <f>'СОШ с УИОП'!I171</f>
        <v>27</v>
      </c>
      <c r="K35" s="29">
        <f>'СОШ с УИОП'!J171</f>
        <v>23</v>
      </c>
      <c r="L35" s="29">
        <f>'СОШ с УИОП'!K171</f>
        <v>28</v>
      </c>
      <c r="M35" s="29">
        <f>'СОШ с УИОП'!L171</f>
        <v>17</v>
      </c>
      <c r="N35" s="12"/>
      <c r="O35" s="12"/>
      <c r="P35" s="12"/>
      <c r="Q35" s="12"/>
      <c r="R35" s="12"/>
      <c r="S35" s="12"/>
      <c r="T35" s="6"/>
      <c r="U35" s="6"/>
    </row>
    <row r="36" spans="1:21" ht="19.5" customHeight="1">
      <c r="A36" s="26">
        <v>2</v>
      </c>
      <c r="B36" s="9" t="s">
        <v>123</v>
      </c>
      <c r="C36" s="9" t="s">
        <v>119</v>
      </c>
      <c r="D36" s="29">
        <f>'СОШ им.В.Г.Шухова'!C160</f>
        <v>24</v>
      </c>
      <c r="E36" s="29">
        <f>'СОШ им.В.Г.Шухова'!D160</f>
        <v>28</v>
      </c>
      <c r="F36" s="29">
        <f>'СОШ им.В.Г.Шухова'!E160</f>
        <v>22</v>
      </c>
      <c r="G36" s="29">
        <f>'СОШ им.В.Г.Шухова'!F160</f>
        <v>27</v>
      </c>
      <c r="H36" s="29">
        <f>'СОШ им.В.Г.Шухова'!G160</f>
        <v>28</v>
      </c>
      <c r="I36" s="29">
        <f>'СОШ им.В.Г.Шухова'!H160</f>
        <v>26</v>
      </c>
      <c r="J36" s="29">
        <f>'СОШ им.В.Г.Шухова'!I160</f>
        <v>24</v>
      </c>
      <c r="K36" s="29">
        <f>'СОШ им.В.Г.Шухова'!J160</f>
        <v>23</v>
      </c>
      <c r="L36" s="29">
        <f>'СОШ им.В.Г.Шухова'!K160</f>
        <v>27</v>
      </c>
      <c r="M36" s="29">
        <f>'СОШ им.В.Г.Шухова'!L160</f>
        <v>16</v>
      </c>
      <c r="N36" s="12"/>
      <c r="O36" s="12"/>
      <c r="P36" s="12"/>
      <c r="Q36" s="12"/>
      <c r="R36" s="12"/>
      <c r="S36" s="12"/>
      <c r="T36" s="6"/>
      <c r="U36" s="6"/>
    </row>
    <row r="37" spans="1:21" ht="19.5" customHeight="1">
      <c r="A37" s="26">
        <v>3</v>
      </c>
      <c r="B37" s="9" t="s">
        <v>123</v>
      </c>
      <c r="C37" s="9" t="s">
        <v>120</v>
      </c>
      <c r="D37" s="29">
        <f>'Головчинская СОШ с УИОП'!C242</f>
        <v>55</v>
      </c>
      <c r="E37" s="29">
        <f>'Головчинская СОШ с УИОП'!D242</f>
        <v>58</v>
      </c>
      <c r="F37" s="29">
        <f>'Головчинская СОШ с УИОП'!E242</f>
        <v>47</v>
      </c>
      <c r="G37" s="29">
        <f>'Головчинская СОШ с УИОП'!F242</f>
        <v>51</v>
      </c>
      <c r="H37" s="29">
        <f>'Головчинская СОШ с УИОП'!G242</f>
        <v>57</v>
      </c>
      <c r="I37" s="29">
        <f>'Головчинская СОШ с УИОП'!H242</f>
        <v>52</v>
      </c>
      <c r="J37" s="29">
        <f>'Головчинская СОШ с УИОП'!I242</f>
        <v>48</v>
      </c>
      <c r="K37" s="29">
        <f>'Головчинская СОШ с УИОП'!J242</f>
        <v>51</v>
      </c>
      <c r="L37" s="29">
        <f>'Головчинская СОШ с УИОП'!K242</f>
        <v>50</v>
      </c>
      <c r="M37" s="29">
        <f>'Головчинская СОШ с УИОП'!L242</f>
        <v>40</v>
      </c>
      <c r="N37" s="12"/>
      <c r="O37" s="12"/>
      <c r="P37" s="12"/>
      <c r="Q37" s="12"/>
      <c r="R37" s="12"/>
      <c r="S37" s="12"/>
      <c r="T37" s="6"/>
      <c r="U37" s="6"/>
    </row>
    <row r="38" spans="1:21" ht="19.5" customHeight="1">
      <c r="A38" s="8">
        <v>4</v>
      </c>
      <c r="B38" s="9" t="s">
        <v>123</v>
      </c>
      <c r="C38" s="9" t="s">
        <v>121</v>
      </c>
      <c r="D38" s="29">
        <f>'Безыменская СОШ'!C31</f>
        <v>5</v>
      </c>
      <c r="E38" s="29">
        <f>'Безыменская СОШ'!D31</f>
        <v>4</v>
      </c>
      <c r="F38" s="29">
        <f>'Безыменская СОШ'!E31</f>
        <v>5</v>
      </c>
      <c r="G38" s="29">
        <f>'Безыменская СОШ'!F31</f>
        <v>4</v>
      </c>
      <c r="H38" s="29">
        <f>'Безыменская СОШ'!G31</f>
        <v>4</v>
      </c>
      <c r="I38" s="29">
        <f>'Безыменская СОШ'!H31</f>
        <v>4</v>
      </c>
      <c r="J38" s="29">
        <f>'Безыменская СОШ'!I31</f>
        <v>4</v>
      </c>
      <c r="K38" s="29">
        <f>'Безыменская СОШ'!J31</f>
        <v>4</v>
      </c>
      <c r="L38" s="29">
        <f>'Безыменская СОШ'!K31</f>
        <v>5</v>
      </c>
      <c r="M38" s="29">
        <f>'Безыменская СОШ'!L31</f>
        <v>3</v>
      </c>
      <c r="N38" s="12"/>
      <c r="O38" s="12"/>
      <c r="P38" s="12"/>
      <c r="Q38" s="12"/>
      <c r="R38" s="12"/>
      <c r="S38" s="12"/>
      <c r="T38" s="6"/>
      <c r="U38" s="6"/>
    </row>
    <row r="39" spans="1:21" ht="19.5" customHeight="1">
      <c r="A39" s="26">
        <v>5</v>
      </c>
      <c r="B39" s="9" t="s">
        <v>123</v>
      </c>
      <c r="C39" s="44" t="s">
        <v>129</v>
      </c>
      <c r="D39" s="29">
        <f>'Гора-Подольская СОШ'!C37</f>
        <v>11</v>
      </c>
      <c r="E39" s="29">
        <f>'Гора-Подольская СОШ'!D37</f>
        <v>11</v>
      </c>
      <c r="F39" s="29">
        <f>'Гора-Подольская СОШ'!E37</f>
        <v>10</v>
      </c>
      <c r="G39" s="29">
        <f>'Гора-Подольская СОШ'!F37</f>
        <v>11</v>
      </c>
      <c r="H39" s="29">
        <f>'Гора-Подольская СОШ'!G37</f>
        <v>11</v>
      </c>
      <c r="I39" s="29">
        <f>'Гора-Подольская СОШ'!H37</f>
        <v>11</v>
      </c>
      <c r="J39" s="29">
        <f>'Гора-Подольская СОШ'!I37</f>
        <v>9</v>
      </c>
      <c r="K39" s="29">
        <f>'Гора-Подольская СОШ'!J37</f>
        <v>11</v>
      </c>
      <c r="L39" s="29">
        <f>'Гора-Подольская СОШ'!K37</f>
        <v>10</v>
      </c>
      <c r="M39" s="29">
        <f>'Гора-Подольская СОШ'!L37</f>
        <v>9</v>
      </c>
      <c r="N39" s="12"/>
      <c r="O39" s="12"/>
      <c r="P39" s="12"/>
      <c r="Q39" s="12"/>
      <c r="R39" s="12"/>
      <c r="S39" s="12"/>
      <c r="T39" s="6"/>
      <c r="U39" s="6"/>
    </row>
    <row r="40" spans="1:21" ht="19.5" customHeight="1">
      <c r="A40" s="26">
        <v>6</v>
      </c>
      <c r="B40" s="9" t="s">
        <v>123</v>
      </c>
      <c r="C40" s="9" t="s">
        <v>122</v>
      </c>
      <c r="D40" s="29">
        <f>'Дорогощанская СОШ'!C32</f>
        <v>6</v>
      </c>
      <c r="E40" s="29">
        <f>'Дорогощанская СОШ'!D32</f>
        <v>8</v>
      </c>
      <c r="F40" s="29">
        <f>'Дорогощанская СОШ'!E32</f>
        <v>5</v>
      </c>
      <c r="G40" s="29">
        <f>'Дорогощанская СОШ'!F32</f>
        <v>6</v>
      </c>
      <c r="H40" s="29">
        <f>'Дорогощанская СОШ'!G32</f>
        <v>7</v>
      </c>
      <c r="I40" s="29">
        <f>'Дорогощанская СОШ'!H32</f>
        <v>8</v>
      </c>
      <c r="J40" s="29">
        <f>'Дорогощанская СОШ'!I32</f>
        <v>8</v>
      </c>
      <c r="K40" s="29">
        <f>'Дорогощанская СОШ'!J32</f>
        <v>8</v>
      </c>
      <c r="L40" s="29">
        <f>'Дорогощанская СОШ'!K32</f>
        <v>7</v>
      </c>
      <c r="M40" s="29">
        <f>'Дорогощанская СОШ'!L32</f>
        <v>8</v>
      </c>
      <c r="N40" s="12"/>
      <c r="O40" s="12"/>
      <c r="P40" s="12"/>
      <c r="Q40" s="12"/>
      <c r="R40" s="12"/>
      <c r="S40" s="12"/>
      <c r="T40" s="6"/>
      <c r="U40" s="6"/>
    </row>
    <row r="41" spans="1:21" ht="19.5" customHeight="1">
      <c r="A41" s="8">
        <v>7</v>
      </c>
      <c r="B41" s="9" t="s">
        <v>123</v>
      </c>
      <c r="C41" s="9" t="s">
        <v>124</v>
      </c>
      <c r="D41" s="29">
        <f>'Ивано_Лисичанская СОШ'!C33</f>
        <v>7</v>
      </c>
      <c r="E41" s="29">
        <f>'Ивано_Лисичанская СОШ'!D33</f>
        <v>5</v>
      </c>
      <c r="F41" s="29">
        <f>'Ивано_Лисичанская СОШ'!E33</f>
        <v>3</v>
      </c>
      <c r="G41" s="29">
        <f>'Ивано_Лисичанская СОШ'!F33</f>
        <v>6</v>
      </c>
      <c r="H41" s="29">
        <f>'Ивано_Лисичанская СОШ'!G33</f>
        <v>5</v>
      </c>
      <c r="I41" s="29">
        <f>'Ивано_Лисичанская СОШ'!H33</f>
        <v>7</v>
      </c>
      <c r="J41" s="29">
        <f>'Ивано_Лисичанская СОШ'!I33</f>
        <v>5</v>
      </c>
      <c r="K41" s="29">
        <f>'Ивано_Лисичанская СОШ'!J33</f>
        <v>5</v>
      </c>
      <c r="L41" s="29">
        <f>'Ивано_Лисичанская СОШ'!K33</f>
        <v>6</v>
      </c>
      <c r="M41" s="29">
        <f>'Ивано_Лисичанская СОШ'!L33</f>
        <v>2</v>
      </c>
      <c r="N41" s="12"/>
      <c r="O41" s="12"/>
      <c r="P41" s="12"/>
      <c r="Q41" s="12"/>
      <c r="R41" s="12"/>
      <c r="S41" s="12"/>
      <c r="T41" s="6"/>
      <c r="U41" s="6"/>
    </row>
    <row r="42" spans="1:21" ht="19.5" customHeight="1">
      <c r="A42" s="26">
        <v>8</v>
      </c>
      <c r="B42" s="9" t="s">
        <v>123</v>
      </c>
      <c r="C42" s="9" t="s">
        <v>125</v>
      </c>
      <c r="D42" s="29">
        <f>'Козинская СОШ'!C39</f>
        <v>12</v>
      </c>
      <c r="E42" s="29">
        <f>'Козинская СОШ'!D39</f>
        <v>11</v>
      </c>
      <c r="F42" s="29">
        <f>'Козинская СОШ'!E39</f>
        <v>6</v>
      </c>
      <c r="G42" s="29">
        <f>'Козинская СОШ'!F39</f>
        <v>8</v>
      </c>
      <c r="H42" s="29">
        <f>'Козинская СОШ'!G39</f>
        <v>11</v>
      </c>
      <c r="I42" s="29">
        <f>'Козинская СОШ'!H39</f>
        <v>10</v>
      </c>
      <c r="J42" s="29">
        <f>'Козинская СОШ'!I39</f>
        <v>9</v>
      </c>
      <c r="K42" s="29">
        <f>'Козинская СОШ'!J39</f>
        <v>4</v>
      </c>
      <c r="L42" s="29">
        <f>'Козинская СОШ'!K39</f>
        <v>12</v>
      </c>
      <c r="M42" s="29">
        <f>'Козинская СОШ'!L39</f>
        <v>5</v>
      </c>
      <c r="N42" s="12"/>
      <c r="O42" s="12"/>
      <c r="P42" s="12"/>
      <c r="Q42" s="12"/>
      <c r="R42" s="12"/>
      <c r="S42" s="12"/>
      <c r="T42" s="6"/>
      <c r="U42" s="6"/>
    </row>
    <row r="43" spans="1:21" ht="19.5" customHeight="1">
      <c r="A43" s="26">
        <v>9</v>
      </c>
      <c r="B43" s="9" t="s">
        <v>123</v>
      </c>
      <c r="C43" s="45" t="s">
        <v>126</v>
      </c>
      <c r="D43" s="29">
        <f>'Мокро-Орловская СОШ'!C29</f>
        <v>3</v>
      </c>
      <c r="E43" s="29">
        <f>'Мокро-Орловская СОШ'!D29</f>
        <v>3</v>
      </c>
      <c r="F43" s="29">
        <f>'Мокро-Орловская СОШ'!E29</f>
        <v>3</v>
      </c>
      <c r="G43" s="29">
        <f>'Мокро-Орловская СОШ'!F29</f>
        <v>2</v>
      </c>
      <c r="H43" s="29">
        <f>'Мокро-Орловская СОШ'!G29</f>
        <v>2</v>
      </c>
      <c r="I43" s="29">
        <f>'Мокро-Орловская СОШ'!H29</f>
        <v>3</v>
      </c>
      <c r="J43" s="29">
        <f>'Мокро-Орловская СОШ'!I29</f>
        <v>2</v>
      </c>
      <c r="K43" s="29">
        <f>'Мокро-Орловская СОШ'!J29</f>
        <v>2</v>
      </c>
      <c r="L43" s="29">
        <f>'Мокро-Орловская СОШ'!K29</f>
        <v>2</v>
      </c>
      <c r="M43" s="29">
        <f>'Мокро-Орловская СОШ'!L29</f>
        <v>2</v>
      </c>
      <c r="N43" s="12"/>
      <c r="O43" s="12"/>
      <c r="P43" s="12"/>
      <c r="Q43" s="12"/>
      <c r="R43" s="12"/>
      <c r="S43" s="12"/>
      <c r="T43" s="6"/>
      <c r="U43" s="6"/>
    </row>
    <row r="44" spans="1:21" ht="19.5" customHeight="1">
      <c r="A44" s="8">
        <v>10</v>
      </c>
      <c r="B44" s="9" t="s">
        <v>123</v>
      </c>
      <c r="C44" s="45" t="s">
        <v>127</v>
      </c>
      <c r="D44" s="29">
        <f>'Почаевская СОШ'!C32</f>
        <v>8</v>
      </c>
      <c r="E44" s="29">
        <f>'Почаевская СОШ'!D32</f>
        <v>7</v>
      </c>
      <c r="F44" s="29">
        <f>'Почаевская СОШ'!E32</f>
        <v>8</v>
      </c>
      <c r="G44" s="29">
        <f>'Почаевская СОШ'!F32</f>
        <v>5</v>
      </c>
      <c r="H44" s="29">
        <f>'Почаевская СОШ'!G32</f>
        <v>8</v>
      </c>
      <c r="I44" s="29">
        <f>'Почаевская СОШ'!H32</f>
        <v>6</v>
      </c>
      <c r="J44" s="29">
        <f>'Почаевская СОШ'!I32</f>
        <v>6</v>
      </c>
      <c r="K44" s="29">
        <f>'Почаевская СОШ'!J32</f>
        <v>6</v>
      </c>
      <c r="L44" s="29">
        <f>'Почаевская СОШ'!K32</f>
        <v>8</v>
      </c>
      <c r="M44" s="29">
        <f>'Почаевская СОШ'!L32</f>
        <v>6</v>
      </c>
      <c r="N44" s="12"/>
      <c r="O44" s="12"/>
      <c r="P44" s="12"/>
      <c r="Q44" s="12"/>
      <c r="R44" s="12"/>
      <c r="S44" s="12"/>
      <c r="T44" s="6"/>
      <c r="U44" s="6"/>
    </row>
    <row r="45" spans="1:21" ht="19.5" customHeight="1">
      <c r="A45" s="26">
        <v>11</v>
      </c>
      <c r="B45" s="9" t="s">
        <v>123</v>
      </c>
      <c r="C45" s="45" t="s">
        <v>128</v>
      </c>
      <c r="D45" s="29">
        <f>'Смородинская СОШ'!C30</f>
        <v>3</v>
      </c>
      <c r="E45" s="29">
        <f>'Смородинская СОШ'!D30</f>
        <v>4</v>
      </c>
      <c r="F45" s="29">
        <f>'Смородинская СОШ'!E30</f>
        <v>3</v>
      </c>
      <c r="G45" s="29">
        <f>'Смородинская СОШ'!F30</f>
        <v>3</v>
      </c>
      <c r="H45" s="29">
        <f>'Смородинская СОШ'!G30</f>
        <v>4</v>
      </c>
      <c r="I45" s="29">
        <f>'Смородинская СОШ'!H30</f>
        <v>4</v>
      </c>
      <c r="J45" s="29">
        <f>'Смородинская СОШ'!I30</f>
        <v>3</v>
      </c>
      <c r="K45" s="29">
        <f>'Смородинская СОШ'!J30</f>
        <v>2</v>
      </c>
      <c r="L45" s="29">
        <f>'Смородинская СОШ'!K30</f>
        <v>3</v>
      </c>
      <c r="M45" s="29">
        <f>'Смородинская СОШ'!L30</f>
        <v>0</v>
      </c>
      <c r="N45" s="12"/>
      <c r="O45" s="12"/>
      <c r="P45" s="12"/>
      <c r="Q45" s="12"/>
      <c r="R45" s="12"/>
      <c r="S45" s="12"/>
      <c r="T45" s="6"/>
      <c r="U45" s="6"/>
    </row>
    <row r="46" spans="1:21" ht="19.5" customHeight="1">
      <c r="A46" s="26">
        <v>12</v>
      </c>
      <c r="B46" s="9" t="s">
        <v>123</v>
      </c>
      <c r="C46" s="45" t="s">
        <v>130</v>
      </c>
      <c r="D46" s="29">
        <f>'Добросельская ООШ'!C33</f>
        <v>5</v>
      </c>
      <c r="E46" s="29">
        <f>'Добросельская ООШ'!D33</f>
        <v>6</v>
      </c>
      <c r="F46" s="29">
        <f>'Добросельская ООШ'!E33</f>
        <v>5</v>
      </c>
      <c r="G46" s="29">
        <f>'Добросельская ООШ'!F33</f>
        <v>6</v>
      </c>
      <c r="H46" s="29">
        <f>'Добросельская ООШ'!G33</f>
        <v>5</v>
      </c>
      <c r="I46" s="29">
        <f>'Добросельская ООШ'!H33</f>
        <v>6</v>
      </c>
      <c r="J46" s="29">
        <f>'Добросельская ООШ'!I33</f>
        <v>5</v>
      </c>
      <c r="K46" s="29">
        <f>'Добросельская ООШ'!J33</f>
        <v>6</v>
      </c>
      <c r="L46" s="29">
        <f>'Добросельская ООШ'!K33</f>
        <v>6</v>
      </c>
      <c r="M46" s="29">
        <f>'Добросельская ООШ'!L33</f>
        <v>2</v>
      </c>
      <c r="N46" s="12"/>
      <c r="O46" s="12"/>
      <c r="P46" s="12"/>
      <c r="Q46" s="12"/>
      <c r="R46" s="12"/>
      <c r="S46" s="12"/>
      <c r="T46" s="6"/>
      <c r="U46" s="6"/>
    </row>
    <row r="47" spans="1:21" ht="19.5" customHeight="1">
      <c r="A47" s="8">
        <v>13</v>
      </c>
      <c r="B47" s="9" t="s">
        <v>123</v>
      </c>
      <c r="C47" s="45" t="s">
        <v>131</v>
      </c>
      <c r="D47" s="29">
        <f>'i-Новостроевская ООШ'!C32</f>
        <v>5</v>
      </c>
      <c r="E47" s="29">
        <f>'i-Новостроевская ООШ'!D32</f>
        <v>5</v>
      </c>
      <c r="F47" s="29">
        <f>'i-Новостроевская ООШ'!E32</f>
        <v>3</v>
      </c>
      <c r="G47" s="29">
        <f>'i-Новостроевская ООШ'!F32</f>
        <v>3</v>
      </c>
      <c r="H47" s="29">
        <f>'i-Новостроевская ООШ'!G32</f>
        <v>3</v>
      </c>
      <c r="I47" s="29">
        <f>'i-Новостроевская ООШ'!H32</f>
        <v>4</v>
      </c>
      <c r="J47" s="29">
        <f>'i-Новостроевская ООШ'!I32</f>
        <v>3</v>
      </c>
      <c r="K47" s="29">
        <f>'i-Новостроевская ООШ'!J32</f>
        <v>3</v>
      </c>
      <c r="L47" s="29">
        <f>'i-Новостроевская ООШ'!K32</f>
        <v>3</v>
      </c>
      <c r="M47" s="29">
        <f>'i-Новостроевская ООШ'!L32</f>
        <v>5</v>
      </c>
      <c r="N47" s="12"/>
      <c r="O47" s="12"/>
      <c r="P47" s="12"/>
      <c r="Q47" s="12"/>
      <c r="R47" s="12"/>
      <c r="S47" s="12"/>
      <c r="T47" s="6"/>
      <c r="U47" s="6"/>
    </row>
    <row r="48" spans="1:21" ht="19.5" customHeight="1">
      <c r="A48" s="26">
        <v>14</v>
      </c>
      <c r="B48" s="9" t="s">
        <v>123</v>
      </c>
      <c r="C48" s="45" t="s">
        <v>132</v>
      </c>
      <c r="D48" s="29">
        <f>'Дунайская ООШ'!C30</f>
        <v>4</v>
      </c>
      <c r="E48" s="29">
        <f>'Дунайская ООШ'!D30</f>
        <v>4</v>
      </c>
      <c r="F48" s="29">
        <f>'Дунайская ООШ'!E30</f>
        <v>4</v>
      </c>
      <c r="G48" s="29">
        <f>'Дунайская ООШ'!F30</f>
        <v>4</v>
      </c>
      <c r="H48" s="29">
        <f>'Дунайская ООШ'!G30</f>
        <v>4</v>
      </c>
      <c r="I48" s="29">
        <f>'Дунайская ООШ'!H30</f>
        <v>4</v>
      </c>
      <c r="J48" s="29">
        <f>'Дунайская ООШ'!I30</f>
        <v>4</v>
      </c>
      <c r="K48" s="29">
        <f>'Дунайская ООШ'!J30</f>
        <v>2</v>
      </c>
      <c r="L48" s="29">
        <f>'Дунайская ООШ'!K30</f>
        <v>4</v>
      </c>
      <c r="M48" s="29">
        <f>'Дунайская ООШ'!L30</f>
        <v>2</v>
      </c>
      <c r="N48" s="12"/>
      <c r="O48" s="12"/>
      <c r="P48" s="12"/>
      <c r="Q48" s="12"/>
      <c r="R48" s="12"/>
      <c r="S48" s="12"/>
      <c r="T48" s="6"/>
      <c r="U48" s="6"/>
    </row>
    <row r="49" spans="1:21" ht="19.5" customHeight="1">
      <c r="A49" s="8">
        <v>15</v>
      </c>
      <c r="B49" s="9" t="s">
        <v>123</v>
      </c>
      <c r="C49" s="45" t="s">
        <v>1</v>
      </c>
      <c r="D49" s="29">
        <f>'Замостянская ООШ'!C27</f>
        <v>2</v>
      </c>
      <c r="E49" s="29">
        <f>'Замостянская ООШ'!D27</f>
        <v>2</v>
      </c>
      <c r="F49" s="29">
        <f>'Замостянская ООШ'!E27</f>
        <v>2</v>
      </c>
      <c r="G49" s="29">
        <f>'Замостянская ООШ'!F27</f>
        <v>2</v>
      </c>
      <c r="H49" s="29">
        <f>'Замостянская ООШ'!G27</f>
        <v>2</v>
      </c>
      <c r="I49" s="29">
        <f>'Замостянская ООШ'!H27</f>
        <v>2</v>
      </c>
      <c r="J49" s="29">
        <f>'Замостянская ООШ'!I27</f>
        <v>2</v>
      </c>
      <c r="K49" s="29">
        <f>'Замостянская ООШ'!J27</f>
        <v>2</v>
      </c>
      <c r="L49" s="29">
        <f>'Замостянская ООШ'!K27</f>
        <v>2</v>
      </c>
      <c r="M49" s="29">
        <f>'Замостянская ООШ'!L27</f>
        <v>2</v>
      </c>
      <c r="N49" s="12"/>
      <c r="O49" s="12"/>
      <c r="P49" s="12"/>
      <c r="Q49" s="12"/>
      <c r="R49" s="12"/>
      <c r="S49" s="12"/>
      <c r="T49" s="6"/>
      <c r="U49" s="6"/>
    </row>
    <row r="50" spans="1:21" ht="19.5" customHeight="1">
      <c r="A50" s="8">
        <v>16</v>
      </c>
      <c r="B50" s="9" t="s">
        <v>123</v>
      </c>
      <c r="C50" s="45" t="s">
        <v>133</v>
      </c>
      <c r="D50" s="29">
        <f>'Порозовская ООШ'!C27</f>
        <v>1</v>
      </c>
      <c r="E50" s="29">
        <f>'Порозовская ООШ'!D27</f>
        <v>1</v>
      </c>
      <c r="F50" s="29">
        <f>'Порозовская ООШ'!E27</f>
        <v>1</v>
      </c>
      <c r="G50" s="29">
        <f>'Порозовская ООШ'!F27</f>
        <v>1</v>
      </c>
      <c r="H50" s="29">
        <f>'Порозовская ООШ'!G27</f>
        <v>1</v>
      </c>
      <c r="I50" s="29">
        <f>'Порозовская ООШ'!H27</f>
        <v>1</v>
      </c>
      <c r="J50" s="29">
        <f>'Порозовская ООШ'!I27</f>
        <v>1</v>
      </c>
      <c r="K50" s="29">
        <f>'Порозовская ООШ'!J27</f>
        <v>1</v>
      </c>
      <c r="L50" s="29">
        <f>'Порозовская ООШ'!K27</f>
        <v>1</v>
      </c>
      <c r="M50" s="29">
        <f>'Порозовская ООШ'!L27</f>
        <v>1</v>
      </c>
      <c r="N50" s="12"/>
      <c r="O50" s="12"/>
      <c r="P50" s="12"/>
      <c r="Q50" s="12"/>
      <c r="R50" s="12"/>
      <c r="S50" s="12"/>
      <c r="T50" s="6"/>
      <c r="U50" s="6"/>
    </row>
    <row r="51" spans="1:21" ht="19.5" customHeight="1">
      <c r="A51" s="26">
        <v>17</v>
      </c>
      <c r="B51" s="9" t="s">
        <v>123</v>
      </c>
      <c r="C51" s="45" t="s">
        <v>134</v>
      </c>
      <c r="D51" s="29">
        <f>'Косиловская ООШ'!C27</f>
        <v>2</v>
      </c>
      <c r="E51" s="29">
        <f>'Косиловская ООШ'!D27</f>
        <v>2</v>
      </c>
      <c r="F51" s="29">
        <f>'Косиловская ООШ'!E27</f>
        <v>2</v>
      </c>
      <c r="G51" s="29">
        <f>'Косиловская ООШ'!F27</f>
        <v>2</v>
      </c>
      <c r="H51" s="29">
        <f>'Косиловская ООШ'!G27</f>
        <v>2</v>
      </c>
      <c r="I51" s="29">
        <f>'Косиловская ООШ'!H27</f>
        <v>2</v>
      </c>
      <c r="J51" s="29">
        <f>'Косиловская ООШ'!I27</f>
        <v>2</v>
      </c>
      <c r="K51" s="29">
        <f>'Косиловская ООШ'!J27</f>
        <v>2</v>
      </c>
      <c r="L51" s="29">
        <f>'Косиловская ООШ'!K27</f>
        <v>2</v>
      </c>
      <c r="M51" s="29">
        <f>'Косиловская ООШ'!L27</f>
        <v>2</v>
      </c>
      <c r="N51" s="12"/>
      <c r="O51" s="12"/>
      <c r="P51" s="12"/>
      <c r="Q51" s="12"/>
      <c r="R51" s="12"/>
      <c r="S51" s="12"/>
      <c r="T51" s="6"/>
      <c r="U51" s="6"/>
    </row>
    <row r="52" spans="1:21" ht="19.5" customHeight="1">
      <c r="A52" s="8">
        <v>18</v>
      </c>
      <c r="B52" s="9" t="s">
        <v>123</v>
      </c>
      <c r="C52" s="45" t="s">
        <v>135</v>
      </c>
      <c r="D52" s="29">
        <f>'ФГОУ СОШ №155'!C41</f>
        <v>15</v>
      </c>
      <c r="E52" s="29">
        <f>'ФГОУ СОШ №155'!D41</f>
        <v>15</v>
      </c>
      <c r="F52" s="29">
        <f>'ФГОУ СОШ №155'!E41</f>
        <v>12</v>
      </c>
      <c r="G52" s="29">
        <f>'ФГОУ СОШ №155'!F41</f>
        <v>12</v>
      </c>
      <c r="H52" s="29">
        <f>'ФГОУ СОШ №155'!G41</f>
        <v>15</v>
      </c>
      <c r="I52" s="29">
        <f>'ФГОУ СОШ №155'!H41</f>
        <v>14</v>
      </c>
      <c r="J52" s="29">
        <f>'ФГОУ СОШ №155'!I41</f>
        <v>13</v>
      </c>
      <c r="K52" s="29">
        <f>'ФГОУ СОШ №155'!J41</f>
        <v>12</v>
      </c>
      <c r="L52" s="29">
        <f>'ФГОУ СОШ №155'!K41</f>
        <v>14</v>
      </c>
      <c r="M52" s="29">
        <f>'ФГОУ СОШ №155'!L41</f>
        <v>13</v>
      </c>
      <c r="N52" s="12"/>
      <c r="O52" s="12"/>
      <c r="P52" s="12"/>
      <c r="Q52" s="12"/>
      <c r="R52" s="12"/>
      <c r="S52" s="12"/>
      <c r="T52" s="6"/>
      <c r="U52" s="6"/>
    </row>
    <row r="53" spans="1:21" ht="19.5" customHeight="1">
      <c r="A53" s="8">
        <v>19</v>
      </c>
      <c r="B53" s="9" t="s">
        <v>123</v>
      </c>
      <c r="C53" s="9" t="s">
        <v>171</v>
      </c>
      <c r="D53" s="55">
        <f>'Горьковская ООШ'!C30</f>
        <v>4</v>
      </c>
      <c r="E53" s="55">
        <f>'Горьковская ООШ'!D30</f>
        <v>4</v>
      </c>
      <c r="F53" s="55">
        <f>'Горьковская ООШ'!E30</f>
        <v>4</v>
      </c>
      <c r="G53" s="55">
        <f>'Горьковская ООШ'!F30</f>
        <v>4</v>
      </c>
      <c r="H53" s="55">
        <f>'Горьковская ООШ'!G30</f>
        <v>4</v>
      </c>
      <c r="I53" s="55">
        <f>'Горьковская ООШ'!H30</f>
        <v>4</v>
      </c>
      <c r="J53" s="55">
        <f>'Горьковская ООШ'!I30</f>
        <v>2</v>
      </c>
      <c r="K53" s="55">
        <f>'Горьковская ООШ'!J30</f>
        <v>3</v>
      </c>
      <c r="L53" s="55">
        <f>'Горьковская ООШ'!K30</f>
        <v>3</v>
      </c>
      <c r="M53" s="55">
        <f>'Горьковская ООШ'!L30</f>
        <v>4</v>
      </c>
      <c r="N53" s="6"/>
      <c r="O53" s="6"/>
      <c r="P53" s="6"/>
      <c r="Q53" s="6"/>
      <c r="R53" s="6"/>
      <c r="S53" s="6"/>
      <c r="T53" s="6"/>
      <c r="U53" s="6"/>
    </row>
    <row r="54" spans="1:21" ht="15.75">
      <c r="A54" s="6"/>
      <c r="B54" s="6"/>
      <c r="C54" s="73" t="s">
        <v>386</v>
      </c>
      <c r="D54" s="73">
        <f>SUM(D35:D53)</f>
        <v>204</v>
      </c>
      <c r="E54" s="73">
        <f aca="true" t="shared" si="6" ref="E54:M54">SUM(E35:E53)</f>
        <v>206</v>
      </c>
      <c r="F54" s="73">
        <f t="shared" si="6"/>
        <v>171</v>
      </c>
      <c r="G54" s="73">
        <f t="shared" si="6"/>
        <v>187</v>
      </c>
      <c r="H54" s="73">
        <f t="shared" si="6"/>
        <v>203</v>
      </c>
      <c r="I54" s="73">
        <f t="shared" si="6"/>
        <v>196</v>
      </c>
      <c r="J54" s="73">
        <f t="shared" si="6"/>
        <v>177</v>
      </c>
      <c r="K54" s="73">
        <f t="shared" si="6"/>
        <v>170</v>
      </c>
      <c r="L54" s="73">
        <f t="shared" si="6"/>
        <v>193</v>
      </c>
      <c r="M54" s="73">
        <f t="shared" si="6"/>
        <v>139</v>
      </c>
      <c r="N54" s="6"/>
      <c r="O54" s="6"/>
      <c r="P54" s="6"/>
      <c r="Q54" s="6"/>
      <c r="R54" s="6"/>
      <c r="S54" s="6"/>
      <c r="T54" s="6"/>
      <c r="U54" s="6"/>
    </row>
    <row r="55" spans="1:2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43"/>
      <c r="B59" s="11"/>
      <c r="C59" s="11"/>
      <c r="D59" s="11"/>
      <c r="E59" s="11"/>
      <c r="F59" s="4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43"/>
      <c r="B60" s="11"/>
      <c r="C60" s="11"/>
      <c r="D60" s="11"/>
      <c r="E60" s="11"/>
      <c r="F60" s="4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43"/>
      <c r="B61" s="11"/>
      <c r="C61" s="11"/>
      <c r="D61" s="11"/>
      <c r="E61" s="11"/>
      <c r="F61" s="4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43"/>
      <c r="B62" s="11"/>
      <c r="C62" s="11"/>
      <c r="D62" s="11"/>
      <c r="E62" s="11"/>
      <c r="F62" s="4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43"/>
      <c r="B63" s="11"/>
      <c r="C63" s="11"/>
      <c r="D63" s="11"/>
      <c r="E63" s="11"/>
      <c r="F63" s="4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8.75">
      <c r="A64" s="43"/>
      <c r="B64" s="50" t="s">
        <v>148</v>
      </c>
      <c r="C64" s="11"/>
      <c r="D64" s="11"/>
      <c r="E64" s="11"/>
      <c r="F64" s="4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customHeight="1">
      <c r="A65" s="102" t="s">
        <v>8</v>
      </c>
      <c r="B65" s="102" t="s">
        <v>111</v>
      </c>
      <c r="C65" s="102" t="s">
        <v>112</v>
      </c>
      <c r="D65" s="142" t="s">
        <v>136</v>
      </c>
      <c r="E65" s="142"/>
      <c r="F65" s="142"/>
      <c r="G65" s="142"/>
      <c r="H65" s="142"/>
      <c r="I65" s="142"/>
      <c r="J65" s="142"/>
      <c r="K65" s="142"/>
      <c r="L65" s="142"/>
      <c r="M65" s="142"/>
      <c r="N65" s="6"/>
      <c r="O65" s="6"/>
      <c r="P65" s="6"/>
      <c r="Q65" s="6"/>
      <c r="R65" s="6"/>
      <c r="S65" s="6"/>
      <c r="T65" s="6"/>
      <c r="U65" s="6"/>
    </row>
    <row r="66" spans="1:21" ht="15.75">
      <c r="A66" s="121"/>
      <c r="B66" s="121"/>
      <c r="C66" s="121"/>
      <c r="D66" s="49" t="s">
        <v>137</v>
      </c>
      <c r="E66" s="49" t="s">
        <v>138</v>
      </c>
      <c r="F66" s="49" t="s">
        <v>139</v>
      </c>
      <c r="G66" s="49" t="s">
        <v>140</v>
      </c>
      <c r="H66" s="49" t="s">
        <v>141</v>
      </c>
      <c r="I66" s="49" t="s">
        <v>142</v>
      </c>
      <c r="J66" s="49" t="s">
        <v>143</v>
      </c>
      <c r="K66" s="49" t="s">
        <v>144</v>
      </c>
      <c r="L66" s="49" t="s">
        <v>145</v>
      </c>
      <c r="M66" s="49" t="s">
        <v>146</v>
      </c>
      <c r="N66" s="6"/>
      <c r="O66" s="6"/>
      <c r="P66" s="6"/>
      <c r="Q66" s="6"/>
      <c r="R66" s="6"/>
      <c r="S66" s="6"/>
      <c r="T66" s="6"/>
      <c r="U66" s="6"/>
    </row>
    <row r="67" spans="1:21" ht="19.5" customHeight="1">
      <c r="A67" s="8">
        <v>1</v>
      </c>
      <c r="B67" s="9" t="s">
        <v>123</v>
      </c>
      <c r="C67" s="9" t="s">
        <v>118</v>
      </c>
      <c r="D67" s="26">
        <f>'СОШ с УИОП'!C175</f>
        <v>0</v>
      </c>
      <c r="E67" s="26">
        <f>'СОШ с УИОП'!D175</f>
        <v>0</v>
      </c>
      <c r="F67" s="26">
        <f>'СОШ с УИОП'!E175</f>
        <v>0</v>
      </c>
      <c r="G67" s="26">
        <f>'СОШ с УИОП'!F175</f>
        <v>0</v>
      </c>
      <c r="H67" s="26">
        <f>'СОШ с УИОП'!G175</f>
        <v>0</v>
      </c>
      <c r="I67" s="26">
        <f>'СОШ с УИОП'!H175</f>
        <v>0</v>
      </c>
      <c r="J67" s="26">
        <f>'СОШ с УИОП'!I175</f>
        <v>1</v>
      </c>
      <c r="K67" s="26">
        <f>'СОШ с УИОП'!J175</f>
        <v>0</v>
      </c>
      <c r="L67" s="26">
        <f>'СОШ с УИОП'!K175</f>
        <v>0</v>
      </c>
      <c r="M67" s="26">
        <f>'СОШ с УИОП'!L175</f>
        <v>0</v>
      </c>
      <c r="N67" s="6"/>
      <c r="O67" s="6"/>
      <c r="P67" s="6"/>
      <c r="Q67" s="6"/>
      <c r="R67" s="6"/>
      <c r="S67" s="6"/>
      <c r="T67" s="6"/>
      <c r="U67" s="6"/>
    </row>
    <row r="68" spans="1:21" ht="19.5" customHeight="1">
      <c r="A68" s="26">
        <v>2</v>
      </c>
      <c r="B68" s="9" t="s">
        <v>123</v>
      </c>
      <c r="C68" s="9" t="s">
        <v>119</v>
      </c>
      <c r="D68" s="26">
        <f>'СОШ им.В.Г.Шухова'!C164</f>
        <v>0</v>
      </c>
      <c r="E68" s="26">
        <f>'СОШ им.В.Г.Шухова'!D164</f>
        <v>0</v>
      </c>
      <c r="F68" s="26">
        <f>'СОШ им.В.Г.Шухова'!E164</f>
        <v>0</v>
      </c>
      <c r="G68" s="26">
        <f>'СОШ им.В.Г.Шухова'!F164</f>
        <v>0</v>
      </c>
      <c r="H68" s="26">
        <f>'СОШ им.В.Г.Шухова'!G164</f>
        <v>0</v>
      </c>
      <c r="I68" s="26">
        <f>'СОШ им.В.Г.Шухова'!H164</f>
        <v>0</v>
      </c>
      <c r="J68" s="26">
        <f>'СОШ им.В.Г.Шухова'!I164</f>
        <v>0</v>
      </c>
      <c r="K68" s="26">
        <f>'СОШ им.В.Г.Шухова'!J164</f>
        <v>2</v>
      </c>
      <c r="L68" s="26">
        <f>'СОШ им.В.Г.Шухова'!K164</f>
        <v>0</v>
      </c>
      <c r="M68" s="26">
        <f>'СОШ им.В.Г.Шухова'!L164</f>
        <v>0</v>
      </c>
      <c r="N68" s="6"/>
      <c r="O68" s="6"/>
      <c r="P68" s="6"/>
      <c r="Q68" s="6"/>
      <c r="R68" s="6"/>
      <c r="S68" s="6"/>
      <c r="T68" s="6"/>
      <c r="U68" s="6"/>
    </row>
    <row r="69" spans="1:21" ht="19.5" customHeight="1">
      <c r="A69" s="26">
        <v>3</v>
      </c>
      <c r="B69" s="9" t="s">
        <v>123</v>
      </c>
      <c r="C69" s="9" t="s">
        <v>120</v>
      </c>
      <c r="D69" s="26">
        <f>'Головчинская СОШ с УИОП'!C246</f>
        <v>0</v>
      </c>
      <c r="E69" s="26">
        <f>'Головчинская СОШ с УИОП'!D246</f>
        <v>0</v>
      </c>
      <c r="F69" s="26">
        <f>'Головчинская СОШ с УИОП'!E246</f>
        <v>0</v>
      </c>
      <c r="G69" s="26">
        <f>'Головчинская СОШ с УИОП'!F246</f>
        <v>0</v>
      </c>
      <c r="H69" s="26">
        <f>'Головчинская СОШ с УИОП'!G246</f>
        <v>0</v>
      </c>
      <c r="I69" s="26">
        <f>'Головчинская СОШ с УИОП'!H246</f>
        <v>0</v>
      </c>
      <c r="J69" s="26">
        <f>'Головчинская СОШ с УИОП'!I246</f>
        <v>0</v>
      </c>
      <c r="K69" s="26">
        <f>'Головчинская СОШ с УИОП'!J246</f>
        <v>0</v>
      </c>
      <c r="L69" s="26">
        <f>'Головчинская СОШ с УИОП'!K246</f>
        <v>0</v>
      </c>
      <c r="M69" s="26">
        <f>'Головчинская СОШ с УИОП'!L246</f>
        <v>0</v>
      </c>
      <c r="N69" s="6"/>
      <c r="O69" s="6"/>
      <c r="P69" s="6"/>
      <c r="Q69" s="6"/>
      <c r="R69" s="6"/>
      <c r="S69" s="6"/>
      <c r="T69" s="6"/>
      <c r="U69" s="6"/>
    </row>
    <row r="70" spans="1:21" ht="19.5" customHeight="1">
      <c r="A70" s="8">
        <v>4</v>
      </c>
      <c r="B70" s="9" t="s">
        <v>123</v>
      </c>
      <c r="C70" s="9" t="s">
        <v>121</v>
      </c>
      <c r="D70" s="26">
        <f>'Безыменская СОШ'!C36</f>
        <v>0</v>
      </c>
      <c r="E70" s="26">
        <f>'Безыменская СОШ'!D36</f>
        <v>0</v>
      </c>
      <c r="F70" s="26">
        <f>'Безыменская СОШ'!E36</f>
        <v>0</v>
      </c>
      <c r="G70" s="26">
        <f>'Безыменская СОШ'!F36</f>
        <v>0</v>
      </c>
      <c r="H70" s="26">
        <f>'Безыменская СОШ'!G36</f>
        <v>0</v>
      </c>
      <c r="I70" s="26">
        <f>'Безыменская СОШ'!H36</f>
        <v>0</v>
      </c>
      <c r="J70" s="26">
        <f>'Безыменская СОШ'!I36</f>
        <v>0</v>
      </c>
      <c r="K70" s="26">
        <f>'Безыменская СОШ'!J36</f>
        <v>0</v>
      </c>
      <c r="L70" s="26">
        <f>'Безыменская СОШ'!K36</f>
        <v>0</v>
      </c>
      <c r="M70" s="26">
        <f>'Безыменская СОШ'!L36</f>
        <v>0</v>
      </c>
      <c r="N70" s="6"/>
      <c r="O70" s="6"/>
      <c r="P70" s="6"/>
      <c r="Q70" s="6"/>
      <c r="R70" s="6"/>
      <c r="S70" s="6"/>
      <c r="T70" s="6"/>
      <c r="U70" s="6"/>
    </row>
    <row r="71" spans="1:21" ht="19.5" customHeight="1">
      <c r="A71" s="26">
        <v>5</v>
      </c>
      <c r="B71" s="9" t="s">
        <v>123</v>
      </c>
      <c r="C71" s="44" t="s">
        <v>129</v>
      </c>
      <c r="D71" s="26">
        <f>'Гора-Подольская СОШ'!C42</f>
        <v>0</v>
      </c>
      <c r="E71" s="26">
        <f>'Гора-Подольская СОШ'!D42</f>
        <v>0</v>
      </c>
      <c r="F71" s="26">
        <f>'Гора-Подольская СОШ'!E42</f>
        <v>0</v>
      </c>
      <c r="G71" s="26">
        <f>'Гора-Подольская СОШ'!F42</f>
        <v>0</v>
      </c>
      <c r="H71" s="26">
        <f>'Гора-Подольская СОШ'!G42</f>
        <v>0</v>
      </c>
      <c r="I71" s="26">
        <f>'Гора-Подольская СОШ'!H42</f>
        <v>0</v>
      </c>
      <c r="J71" s="26">
        <f>'Гора-Подольская СОШ'!I42</f>
        <v>0</v>
      </c>
      <c r="K71" s="26">
        <f>'Гора-Подольская СОШ'!J42</f>
        <v>0</v>
      </c>
      <c r="L71" s="26">
        <f>'Гора-Подольская СОШ'!K42</f>
        <v>0</v>
      </c>
      <c r="M71" s="26">
        <f>'Гора-Подольская СОШ'!L42</f>
        <v>0</v>
      </c>
      <c r="N71" s="6"/>
      <c r="O71" s="6"/>
      <c r="P71" s="6"/>
      <c r="Q71" s="6"/>
      <c r="R71" s="6"/>
      <c r="S71" s="6"/>
      <c r="T71" s="6"/>
      <c r="U71" s="6"/>
    </row>
    <row r="72" spans="1:21" ht="19.5" customHeight="1">
      <c r="A72" s="26">
        <v>6</v>
      </c>
      <c r="B72" s="9" t="s">
        <v>123</v>
      </c>
      <c r="C72" s="9" t="s">
        <v>122</v>
      </c>
      <c r="D72" s="26">
        <f>'Дорогощанская СОШ'!C39</f>
        <v>0</v>
      </c>
      <c r="E72" s="26">
        <f>'Дорогощанская СОШ'!D39</f>
        <v>0</v>
      </c>
      <c r="F72" s="26">
        <f>'Дорогощанская СОШ'!E39</f>
        <v>0</v>
      </c>
      <c r="G72" s="26">
        <f>'Дорогощанская СОШ'!F39</f>
        <v>0</v>
      </c>
      <c r="H72" s="26">
        <f>'Дорогощанская СОШ'!G39</f>
        <v>0</v>
      </c>
      <c r="I72" s="26">
        <f>'Дорогощанская СОШ'!H39</f>
        <v>0</v>
      </c>
      <c r="J72" s="26">
        <f>'Дорогощанская СОШ'!I39</f>
        <v>0</v>
      </c>
      <c r="K72" s="26">
        <f>'Дорогощанская СОШ'!J39</f>
        <v>0</v>
      </c>
      <c r="L72" s="26">
        <f>'Дорогощанская СОШ'!K39</f>
        <v>0</v>
      </c>
      <c r="M72" s="26">
        <f>'Дорогощанская СОШ'!L39</f>
        <v>0</v>
      </c>
      <c r="N72" s="6"/>
      <c r="O72" s="6"/>
      <c r="P72" s="6"/>
      <c r="Q72" s="6"/>
      <c r="R72" s="6"/>
      <c r="S72" s="6"/>
      <c r="T72" s="6"/>
      <c r="U72" s="6"/>
    </row>
    <row r="73" spans="1:21" ht="19.5" customHeight="1">
      <c r="A73" s="8">
        <v>7</v>
      </c>
      <c r="B73" s="9" t="s">
        <v>123</v>
      </c>
      <c r="C73" s="9" t="s">
        <v>124</v>
      </c>
      <c r="D73" s="26">
        <f>'Ивано_Лисичанская СОШ'!C39</f>
        <v>0</v>
      </c>
      <c r="E73" s="26">
        <f>'Ивано_Лисичанская СОШ'!D39</f>
        <v>0</v>
      </c>
      <c r="F73" s="26">
        <f>'Ивано_Лисичанская СОШ'!E39</f>
        <v>0</v>
      </c>
      <c r="G73" s="26">
        <f>'Ивано_Лисичанская СОШ'!F39</f>
        <v>0</v>
      </c>
      <c r="H73" s="26">
        <f>'Ивано_Лисичанская СОШ'!G39</f>
        <v>0</v>
      </c>
      <c r="I73" s="26">
        <f>'Ивано_Лисичанская СОШ'!H39</f>
        <v>0</v>
      </c>
      <c r="J73" s="26">
        <f>'Ивано_Лисичанская СОШ'!I39</f>
        <v>0</v>
      </c>
      <c r="K73" s="26">
        <f>'Ивано_Лисичанская СОШ'!J39</f>
        <v>0</v>
      </c>
      <c r="L73" s="26">
        <f>'Ивано_Лисичанская СОШ'!K39</f>
        <v>1</v>
      </c>
      <c r="M73" s="26">
        <f>'Ивано_Лисичанская СОШ'!L39</f>
        <v>0</v>
      </c>
      <c r="N73" s="6"/>
      <c r="O73" s="6"/>
      <c r="P73" s="6"/>
      <c r="Q73" s="6"/>
      <c r="R73" s="6"/>
      <c r="S73" s="6"/>
      <c r="T73" s="6"/>
      <c r="U73" s="6"/>
    </row>
    <row r="74" spans="1:21" ht="19.5" customHeight="1">
      <c r="A74" s="26">
        <v>8</v>
      </c>
      <c r="B74" s="9" t="s">
        <v>123</v>
      </c>
      <c r="C74" s="9" t="s">
        <v>125</v>
      </c>
      <c r="D74" s="26">
        <f>'Козинская СОШ'!C44</f>
        <v>0</v>
      </c>
      <c r="E74" s="26">
        <f>'Козинская СОШ'!D44</f>
        <v>0</v>
      </c>
      <c r="F74" s="26">
        <f>'Козинская СОШ'!E44</f>
        <v>0</v>
      </c>
      <c r="G74" s="26">
        <f>'Козинская СОШ'!F44</f>
        <v>0</v>
      </c>
      <c r="H74" s="26">
        <f>'Козинская СОШ'!G44</f>
        <v>0</v>
      </c>
      <c r="I74" s="26">
        <f>'Козинская СОШ'!H44</f>
        <v>0</v>
      </c>
      <c r="J74" s="26">
        <f>'Козинская СОШ'!I44</f>
        <v>0</v>
      </c>
      <c r="K74" s="26">
        <f>'Козинская СОШ'!J44</f>
        <v>0</v>
      </c>
      <c r="L74" s="26">
        <f>'Козинская СОШ'!K44</f>
        <v>0</v>
      </c>
      <c r="M74" s="26">
        <f>'Козинская СОШ'!L44</f>
        <v>0</v>
      </c>
      <c r="N74" s="6"/>
      <c r="O74" s="6"/>
      <c r="P74" s="6"/>
      <c r="Q74" s="6"/>
      <c r="R74" s="6"/>
      <c r="S74" s="6"/>
      <c r="T74" s="6"/>
      <c r="U74" s="6"/>
    </row>
    <row r="75" spans="1:21" ht="19.5" customHeight="1">
      <c r="A75" s="26">
        <v>9</v>
      </c>
      <c r="B75" s="9" t="s">
        <v>123</v>
      </c>
      <c r="C75" s="45" t="s">
        <v>126</v>
      </c>
      <c r="D75" s="26">
        <f>'Мокро-Орловская СОШ'!C34</f>
        <v>0</v>
      </c>
      <c r="E75" s="26">
        <f>'Мокро-Орловская СОШ'!D34</f>
        <v>0</v>
      </c>
      <c r="F75" s="26">
        <f>'Мокро-Орловская СОШ'!E34</f>
        <v>0</v>
      </c>
      <c r="G75" s="26">
        <f>'Мокро-Орловская СОШ'!F34</f>
        <v>0</v>
      </c>
      <c r="H75" s="26">
        <f>'Мокро-Орловская СОШ'!G34</f>
        <v>0</v>
      </c>
      <c r="I75" s="26">
        <f>'Мокро-Орловская СОШ'!H34</f>
        <v>0</v>
      </c>
      <c r="J75" s="26">
        <f>'Мокро-Орловская СОШ'!I34</f>
        <v>0</v>
      </c>
      <c r="K75" s="26">
        <f>'Мокро-Орловская СОШ'!J34</f>
        <v>0</v>
      </c>
      <c r="L75" s="26">
        <f>'Мокро-Орловская СОШ'!K34</f>
        <v>0</v>
      </c>
      <c r="M75" s="26">
        <f>'Мокро-Орловская СОШ'!L34</f>
        <v>0</v>
      </c>
      <c r="N75" s="6"/>
      <c r="O75" s="6"/>
      <c r="P75" s="6"/>
      <c r="Q75" s="6"/>
      <c r="R75" s="6"/>
      <c r="S75" s="6"/>
      <c r="T75" s="6"/>
      <c r="U75" s="6"/>
    </row>
    <row r="76" spans="1:21" ht="19.5" customHeight="1">
      <c r="A76" s="8">
        <v>10</v>
      </c>
      <c r="B76" s="9" t="s">
        <v>123</v>
      </c>
      <c r="C76" s="45" t="s">
        <v>127</v>
      </c>
      <c r="D76" s="26">
        <f>'Почаевская СОШ'!C39</f>
        <v>0</v>
      </c>
      <c r="E76" s="26">
        <f>'Почаевская СОШ'!D39</f>
        <v>0</v>
      </c>
      <c r="F76" s="26">
        <f>'Почаевская СОШ'!E39</f>
        <v>0</v>
      </c>
      <c r="G76" s="26">
        <f>'Почаевская СОШ'!F39</f>
        <v>0</v>
      </c>
      <c r="H76" s="26">
        <f>'Почаевская СОШ'!G39</f>
        <v>0</v>
      </c>
      <c r="I76" s="26">
        <f>'Почаевская СОШ'!H39</f>
        <v>0</v>
      </c>
      <c r="J76" s="26">
        <f>'Почаевская СОШ'!I39</f>
        <v>0</v>
      </c>
      <c r="K76" s="26">
        <f>'Почаевская СОШ'!J39</f>
        <v>0</v>
      </c>
      <c r="L76" s="26">
        <f>'Почаевская СОШ'!K39</f>
        <v>0</v>
      </c>
      <c r="M76" s="26">
        <f>'Почаевская СОШ'!L39</f>
        <v>0</v>
      </c>
      <c r="N76" s="6"/>
      <c r="O76" s="6"/>
      <c r="P76" s="6"/>
      <c r="Q76" s="6"/>
      <c r="R76" s="6"/>
      <c r="S76" s="6"/>
      <c r="T76" s="6"/>
      <c r="U76" s="6"/>
    </row>
    <row r="77" spans="1:21" ht="19.5" customHeight="1">
      <c r="A77" s="26">
        <v>11</v>
      </c>
      <c r="B77" s="9" t="s">
        <v>123</v>
      </c>
      <c r="C77" s="45" t="s">
        <v>128</v>
      </c>
      <c r="D77" s="26">
        <f>'Смородинская СОШ'!C35</f>
        <v>0</v>
      </c>
      <c r="E77" s="26">
        <f>'Смородинская СОШ'!D35</f>
        <v>0</v>
      </c>
      <c r="F77" s="26">
        <f>'Смородинская СОШ'!E35</f>
        <v>0</v>
      </c>
      <c r="G77" s="26">
        <f>'Смородинская СОШ'!F35</f>
        <v>0</v>
      </c>
      <c r="H77" s="26">
        <f>'Смородинская СОШ'!G35</f>
        <v>0</v>
      </c>
      <c r="I77" s="26">
        <f>'Смородинская СОШ'!H35</f>
        <v>0</v>
      </c>
      <c r="J77" s="26">
        <f>'Смородинская СОШ'!I35</f>
        <v>0</v>
      </c>
      <c r="K77" s="26">
        <f>'Смородинская СОШ'!J35</f>
        <v>0</v>
      </c>
      <c r="L77" s="26">
        <f>'Смородинская СОШ'!K35</f>
        <v>0</v>
      </c>
      <c r="M77" s="26">
        <f>'Смородинская СОШ'!L35</f>
        <v>0</v>
      </c>
      <c r="N77" s="6"/>
      <c r="O77" s="6"/>
      <c r="P77" s="6"/>
      <c r="Q77" s="6"/>
      <c r="R77" s="6"/>
      <c r="S77" s="6"/>
      <c r="T77" s="6"/>
      <c r="U77" s="6"/>
    </row>
    <row r="78" spans="1:21" ht="19.5" customHeight="1">
      <c r="A78" s="26">
        <v>12</v>
      </c>
      <c r="B78" s="9" t="s">
        <v>123</v>
      </c>
      <c r="C78" s="45" t="s">
        <v>130</v>
      </c>
      <c r="D78" s="26">
        <f>'Добросельская ООШ'!C38</f>
        <v>0</v>
      </c>
      <c r="E78" s="26">
        <f>'Добросельская ООШ'!D38</f>
        <v>0</v>
      </c>
      <c r="F78" s="26">
        <f>'Добросельская ООШ'!E38</f>
        <v>0</v>
      </c>
      <c r="G78" s="26">
        <f>'Добросельская ООШ'!F38</f>
        <v>0</v>
      </c>
      <c r="H78" s="26">
        <f>'Добросельская ООШ'!G38</f>
        <v>0</v>
      </c>
      <c r="I78" s="26">
        <f>'Добросельская ООШ'!H38</f>
        <v>0</v>
      </c>
      <c r="J78" s="26">
        <f>'Добросельская ООШ'!I38</f>
        <v>0</v>
      </c>
      <c r="K78" s="26">
        <f>'Добросельская ООШ'!J38</f>
        <v>0</v>
      </c>
      <c r="L78" s="26">
        <f>'Добросельская ООШ'!K38</f>
        <v>0</v>
      </c>
      <c r="M78" s="26">
        <f>'Добросельская ООШ'!L38</f>
        <v>0</v>
      </c>
      <c r="N78" s="6"/>
      <c r="O78" s="6"/>
      <c r="P78" s="6"/>
      <c r="Q78" s="6"/>
      <c r="R78" s="6"/>
      <c r="S78" s="6"/>
      <c r="T78" s="6"/>
      <c r="U78" s="6"/>
    </row>
    <row r="79" spans="1:21" ht="19.5" customHeight="1">
      <c r="A79" s="8">
        <v>13</v>
      </c>
      <c r="B79" s="9" t="s">
        <v>123</v>
      </c>
      <c r="C79" s="45" t="s">
        <v>131</v>
      </c>
      <c r="D79" s="26">
        <f>'i-Новостроевская ООШ'!C37</f>
        <v>0</v>
      </c>
      <c r="E79" s="26">
        <f>'i-Новостроевская ООШ'!D37</f>
        <v>0</v>
      </c>
      <c r="F79" s="26">
        <f>'i-Новостроевская ООШ'!E37</f>
        <v>0</v>
      </c>
      <c r="G79" s="26">
        <f>'i-Новостроевская ООШ'!F37</f>
        <v>0</v>
      </c>
      <c r="H79" s="26">
        <f>'i-Новостроевская ООШ'!G37</f>
        <v>0</v>
      </c>
      <c r="I79" s="26">
        <f>'i-Новостроевская ООШ'!H37</f>
        <v>0</v>
      </c>
      <c r="J79" s="26">
        <f>'i-Новостроевская ООШ'!I37</f>
        <v>0</v>
      </c>
      <c r="K79" s="26">
        <f>'i-Новостроевская ООШ'!J37</f>
        <v>0</v>
      </c>
      <c r="L79" s="26">
        <f>'i-Новостроевская ООШ'!K37</f>
        <v>0</v>
      </c>
      <c r="M79" s="26">
        <f>'i-Новостроевская ООШ'!L37</f>
        <v>0</v>
      </c>
      <c r="N79" s="6"/>
      <c r="O79" s="6"/>
      <c r="P79" s="6"/>
      <c r="Q79" s="6"/>
      <c r="R79" s="6"/>
      <c r="S79" s="6"/>
      <c r="T79" s="6"/>
      <c r="U79" s="6"/>
    </row>
    <row r="80" spans="1:21" ht="19.5" customHeight="1">
      <c r="A80" s="26">
        <v>14</v>
      </c>
      <c r="B80" s="9" t="s">
        <v>123</v>
      </c>
      <c r="C80" s="45" t="s">
        <v>132</v>
      </c>
      <c r="D80" s="26">
        <f>'Дунайская ООШ'!C35</f>
        <v>0</v>
      </c>
      <c r="E80" s="26">
        <f>'Дунайская ООШ'!D35</f>
        <v>0</v>
      </c>
      <c r="F80" s="26">
        <f>'Дунайская ООШ'!E35</f>
        <v>0</v>
      </c>
      <c r="G80" s="26">
        <f>'Дунайская ООШ'!F35</f>
        <v>0</v>
      </c>
      <c r="H80" s="26">
        <f>'Дунайская ООШ'!G35</f>
        <v>0</v>
      </c>
      <c r="I80" s="26">
        <f>'Дунайская ООШ'!H35</f>
        <v>0</v>
      </c>
      <c r="J80" s="26">
        <f>'Дунайская ООШ'!I35</f>
        <v>0</v>
      </c>
      <c r="K80" s="26">
        <f>'Дунайская ООШ'!J35</f>
        <v>1</v>
      </c>
      <c r="L80" s="26">
        <f>'Дунайская ООШ'!K35</f>
        <v>0</v>
      </c>
      <c r="M80" s="26">
        <f>'Дунайская ООШ'!L35</f>
        <v>0</v>
      </c>
      <c r="N80" s="6"/>
      <c r="O80" s="6"/>
      <c r="P80" s="6"/>
      <c r="Q80" s="6"/>
      <c r="R80" s="6"/>
      <c r="S80" s="6"/>
      <c r="T80" s="6"/>
      <c r="U80" s="6"/>
    </row>
    <row r="81" spans="1:21" ht="19.5" customHeight="1">
      <c r="A81" s="8">
        <v>15</v>
      </c>
      <c r="B81" s="9" t="s">
        <v>123</v>
      </c>
      <c r="C81" s="45" t="s">
        <v>1</v>
      </c>
      <c r="D81" s="26">
        <f>'Замостянская ООШ'!C32</f>
        <v>0</v>
      </c>
      <c r="E81" s="26">
        <f>'Замостянская ООШ'!D32</f>
        <v>0</v>
      </c>
      <c r="F81" s="26">
        <f>'Замостянская ООШ'!E32</f>
        <v>0</v>
      </c>
      <c r="G81" s="26">
        <f>'Замостянская ООШ'!F32</f>
        <v>0</v>
      </c>
      <c r="H81" s="26">
        <f>'Замостянская ООШ'!G32</f>
        <v>0</v>
      </c>
      <c r="I81" s="26">
        <f>'Замостянская ООШ'!H32</f>
        <v>0</v>
      </c>
      <c r="J81" s="26">
        <f>'Замостянская ООШ'!I32</f>
        <v>0</v>
      </c>
      <c r="K81" s="26">
        <f>'Замостянская ООШ'!J32</f>
        <v>0</v>
      </c>
      <c r="L81" s="26">
        <f>'Замостянская ООШ'!K32</f>
        <v>0</v>
      </c>
      <c r="M81" s="26">
        <f>'Замостянская ООШ'!L32</f>
        <v>0</v>
      </c>
      <c r="N81" s="6"/>
      <c r="O81" s="6"/>
      <c r="P81" s="6"/>
      <c r="Q81" s="6"/>
      <c r="R81" s="6"/>
      <c r="S81" s="6"/>
      <c r="T81" s="6"/>
      <c r="U81" s="6"/>
    </row>
    <row r="82" spans="1:21" ht="19.5" customHeight="1">
      <c r="A82" s="8">
        <v>16</v>
      </c>
      <c r="B82" s="9" t="s">
        <v>123</v>
      </c>
      <c r="C82" s="45" t="s">
        <v>133</v>
      </c>
      <c r="D82" s="26">
        <f>'Порозовская ООШ'!C32</f>
        <v>0</v>
      </c>
      <c r="E82" s="26">
        <f>'Порозовская ООШ'!D32</f>
        <v>0</v>
      </c>
      <c r="F82" s="26">
        <f>'Порозовская ООШ'!E32</f>
        <v>0</v>
      </c>
      <c r="G82" s="26">
        <f>'Порозовская ООШ'!F32</f>
        <v>0</v>
      </c>
      <c r="H82" s="26">
        <f>'Порозовская ООШ'!G32</f>
        <v>0</v>
      </c>
      <c r="I82" s="26">
        <f>'Порозовская ООШ'!H32</f>
        <v>0</v>
      </c>
      <c r="J82" s="26">
        <f>'Порозовская ООШ'!I32</f>
        <v>0</v>
      </c>
      <c r="K82" s="26">
        <f>'Порозовская ООШ'!J32</f>
        <v>0</v>
      </c>
      <c r="L82" s="26">
        <f>'Порозовская ООШ'!K32</f>
        <v>0</v>
      </c>
      <c r="M82" s="26">
        <f>'Порозовская ООШ'!L32</f>
        <v>0</v>
      </c>
      <c r="N82" s="6"/>
      <c r="O82" s="6"/>
      <c r="P82" s="6"/>
      <c r="Q82" s="6"/>
      <c r="R82" s="6"/>
      <c r="S82" s="6"/>
      <c r="T82" s="6"/>
      <c r="U82" s="6"/>
    </row>
    <row r="83" spans="1:21" ht="19.5" customHeight="1">
      <c r="A83" s="26">
        <v>17</v>
      </c>
      <c r="B83" s="9" t="s">
        <v>123</v>
      </c>
      <c r="C83" s="45" t="s">
        <v>134</v>
      </c>
      <c r="D83" s="26">
        <f>'Косиловская ООШ'!C32</f>
        <v>0</v>
      </c>
      <c r="E83" s="26">
        <f>'Косиловская ООШ'!D32</f>
        <v>0</v>
      </c>
      <c r="F83" s="26">
        <f>'Косиловская ООШ'!E32</f>
        <v>0</v>
      </c>
      <c r="G83" s="26">
        <f>'Косиловская ООШ'!F32</f>
        <v>0</v>
      </c>
      <c r="H83" s="26">
        <f>'Косиловская ООШ'!G32</f>
        <v>0</v>
      </c>
      <c r="I83" s="26">
        <f>'Косиловская ООШ'!H32</f>
        <v>0</v>
      </c>
      <c r="J83" s="26">
        <f>'Косиловская ООШ'!I32</f>
        <v>0</v>
      </c>
      <c r="K83" s="26">
        <f>'Косиловская ООШ'!J32</f>
        <v>0</v>
      </c>
      <c r="L83" s="26">
        <f>'Косиловская ООШ'!K32</f>
        <v>0</v>
      </c>
      <c r="M83" s="26">
        <f>'Косиловская ООШ'!L32</f>
        <v>0</v>
      </c>
      <c r="N83" s="6"/>
      <c r="O83" s="6"/>
      <c r="P83" s="6"/>
      <c r="Q83" s="6"/>
      <c r="R83" s="6"/>
      <c r="S83" s="6"/>
      <c r="T83" s="6"/>
      <c r="U83" s="6"/>
    </row>
    <row r="84" spans="1:21" ht="19.5" customHeight="1">
      <c r="A84" s="8">
        <v>18</v>
      </c>
      <c r="B84" s="9" t="s">
        <v>123</v>
      </c>
      <c r="C84" s="45" t="s">
        <v>135</v>
      </c>
      <c r="D84" s="26">
        <f>'ФГОУ СОШ №155'!C46</f>
        <v>0</v>
      </c>
      <c r="E84" s="26">
        <f>'ФГОУ СОШ №155'!D46</f>
        <v>0</v>
      </c>
      <c r="F84" s="26">
        <f>'ФГОУ СОШ №155'!E46</f>
        <v>0</v>
      </c>
      <c r="G84" s="26">
        <f>'ФГОУ СОШ №155'!F46</f>
        <v>0</v>
      </c>
      <c r="H84" s="26">
        <f>'ФГОУ СОШ №155'!G46</f>
        <v>0</v>
      </c>
      <c r="I84" s="26">
        <f>'ФГОУ СОШ №155'!H46</f>
        <v>0</v>
      </c>
      <c r="J84" s="26">
        <f>'ФГОУ СОШ №155'!I46</f>
        <v>0</v>
      </c>
      <c r="K84" s="26">
        <f>'ФГОУ СОШ №155'!J46</f>
        <v>0</v>
      </c>
      <c r="L84" s="26">
        <f>'ФГОУ СОШ №155'!K46</f>
        <v>0</v>
      </c>
      <c r="M84" s="26">
        <f>'ФГОУ СОШ №155'!L46</f>
        <v>0</v>
      </c>
      <c r="N84" s="6"/>
      <c r="O84" s="6"/>
      <c r="P84" s="6"/>
      <c r="Q84" s="6"/>
      <c r="R84" s="6"/>
      <c r="S84" s="6"/>
      <c r="T84" s="6"/>
      <c r="U84" s="6"/>
    </row>
    <row r="85" spans="1:21" ht="19.5" customHeight="1">
      <c r="A85" s="8">
        <v>19</v>
      </c>
      <c r="B85" s="9" t="s">
        <v>123</v>
      </c>
      <c r="C85" s="9" t="s">
        <v>171</v>
      </c>
      <c r="D85" s="8">
        <f>'Горьковская ООШ'!C35</f>
        <v>0</v>
      </c>
      <c r="E85" s="8">
        <f>'Горьковская ООШ'!D35</f>
        <v>0</v>
      </c>
      <c r="F85" s="8">
        <f>'Горьковская ООШ'!E35</f>
        <v>0</v>
      </c>
      <c r="G85" s="8">
        <f>'Горьковская ООШ'!F35</f>
        <v>0</v>
      </c>
      <c r="H85" s="8">
        <f>'Горьковская ООШ'!G35</f>
        <v>0</v>
      </c>
      <c r="I85" s="8">
        <f>'Горьковская ООШ'!H35</f>
        <v>0</v>
      </c>
      <c r="J85" s="8">
        <f>'Горьковская ООШ'!I35</f>
        <v>0</v>
      </c>
      <c r="K85" s="8">
        <f>'Горьковская ООШ'!J35</f>
        <v>0</v>
      </c>
      <c r="L85" s="8">
        <f>'Горьковская ООШ'!K35</f>
        <v>0</v>
      </c>
      <c r="M85" s="8">
        <f>'Горьковская ООШ'!L35</f>
        <v>1</v>
      </c>
      <c r="N85" s="6"/>
      <c r="O85" s="6"/>
      <c r="P85" s="6"/>
      <c r="Q85" s="6"/>
      <c r="R85" s="6"/>
      <c r="S85" s="6"/>
      <c r="T85" s="6"/>
      <c r="U85" s="6"/>
    </row>
    <row r="86" spans="1:21" ht="15.75">
      <c r="A86" s="43"/>
      <c r="B86" s="11"/>
      <c r="C86" s="73" t="s">
        <v>386</v>
      </c>
      <c r="D86" s="14">
        <f>SUM(D67:D85)</f>
        <v>0</v>
      </c>
      <c r="E86" s="14">
        <f aca="true" t="shared" si="7" ref="E86:M86">SUM(E67:E85)</f>
        <v>0</v>
      </c>
      <c r="F86" s="14">
        <f t="shared" si="7"/>
        <v>0</v>
      </c>
      <c r="G86" s="14">
        <f t="shared" si="7"/>
        <v>0</v>
      </c>
      <c r="H86" s="14">
        <f t="shared" si="7"/>
        <v>0</v>
      </c>
      <c r="I86" s="14">
        <f t="shared" si="7"/>
        <v>0</v>
      </c>
      <c r="J86" s="14">
        <f t="shared" si="7"/>
        <v>1</v>
      </c>
      <c r="K86" s="14">
        <f t="shared" si="7"/>
        <v>3</v>
      </c>
      <c r="L86" s="14">
        <f t="shared" si="7"/>
        <v>1</v>
      </c>
      <c r="M86" s="14">
        <f t="shared" si="7"/>
        <v>1</v>
      </c>
      <c r="N86" s="6"/>
      <c r="O86" s="6"/>
      <c r="P86" s="6"/>
      <c r="Q86" s="6"/>
      <c r="R86" s="6"/>
      <c r="S86" s="6"/>
      <c r="T86" s="6"/>
      <c r="U86" s="6"/>
    </row>
    <row r="87" spans="1:21" ht="15.75">
      <c r="A87" s="43"/>
      <c r="B87" s="11"/>
      <c r="C87" s="12"/>
      <c r="D87" s="12"/>
      <c r="E87" s="12"/>
      <c r="F87" s="43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43"/>
      <c r="B88" s="11"/>
      <c r="C88" s="12"/>
      <c r="D88" s="12"/>
      <c r="E88" s="12"/>
      <c r="F88" s="43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43"/>
      <c r="B89" s="11"/>
      <c r="C89" s="12"/>
      <c r="D89" s="12"/>
      <c r="E89" s="12"/>
      <c r="F89" s="43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>
      <c r="A90" s="43"/>
      <c r="B90" s="11"/>
      <c r="C90" s="12"/>
      <c r="D90" s="12"/>
      <c r="E90" s="12"/>
      <c r="F90" s="4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75">
      <c r="A91" s="43"/>
      <c r="B91" s="11"/>
      <c r="C91" s="12"/>
      <c r="D91" s="12"/>
      <c r="E91" s="12"/>
      <c r="F91" s="43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75">
      <c r="A92" s="43"/>
      <c r="B92" s="11"/>
      <c r="C92" s="13"/>
      <c r="D92" s="13"/>
      <c r="E92" s="13"/>
      <c r="F92" s="43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75">
      <c r="A93" s="43"/>
      <c r="B93" s="11"/>
      <c r="C93" s="13"/>
      <c r="D93" s="13"/>
      <c r="E93" s="13"/>
      <c r="F93" s="43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8.75">
      <c r="A95" s="6"/>
      <c r="B95" s="50" t="s">
        <v>149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31.5" customHeight="1">
      <c r="A97" s="102" t="s">
        <v>8</v>
      </c>
      <c r="B97" s="102" t="s">
        <v>111</v>
      </c>
      <c r="C97" s="102" t="s">
        <v>112</v>
      </c>
      <c r="D97" s="118" t="s">
        <v>136</v>
      </c>
      <c r="E97" s="118"/>
      <c r="F97" s="118"/>
      <c r="G97" s="118"/>
      <c r="H97" s="118"/>
      <c r="I97" s="11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5.75">
      <c r="A98" s="121"/>
      <c r="B98" s="121"/>
      <c r="C98" s="121"/>
      <c r="D98" s="51" t="s">
        <v>150</v>
      </c>
      <c r="E98" s="51" t="s">
        <v>151</v>
      </c>
      <c r="F98" s="51" t="s">
        <v>152</v>
      </c>
      <c r="G98" s="51" t="s">
        <v>153</v>
      </c>
      <c r="H98" s="51" t="s">
        <v>154</v>
      </c>
      <c r="I98" s="51" t="s">
        <v>155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9.5" customHeight="1">
      <c r="A99" s="8">
        <v>1</v>
      </c>
      <c r="B99" s="45" t="s">
        <v>123</v>
      </c>
      <c r="C99" s="45" t="s">
        <v>118</v>
      </c>
      <c r="D99" s="29">
        <f>'СОШ с УИОП'!M171</f>
        <v>7</v>
      </c>
      <c r="E99" s="29">
        <f>'СОШ с УИОП'!N171</f>
        <v>24</v>
      </c>
      <c r="F99" s="29">
        <f>'СОШ с УИОП'!O171</f>
        <v>7</v>
      </c>
      <c r="G99" s="29">
        <f>'СОШ с УИОП'!P171</f>
        <v>11</v>
      </c>
      <c r="H99" s="29">
        <f>'СОШ с УИОП'!Q171</f>
        <v>2</v>
      </c>
      <c r="I99" s="29">
        <f>'СОШ с УИОП'!R171</f>
        <v>3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9.5" customHeight="1">
      <c r="A100" s="26">
        <v>2</v>
      </c>
      <c r="B100" s="45" t="s">
        <v>123</v>
      </c>
      <c r="C100" s="45" t="s">
        <v>119</v>
      </c>
      <c r="D100" s="29">
        <f>'СОШ им.В.Г.Шухова'!M160</f>
        <v>17</v>
      </c>
      <c r="E100" s="29">
        <f>'СОШ им.В.Г.Шухова'!N160</f>
        <v>17</v>
      </c>
      <c r="F100" s="29">
        <f>'СОШ им.В.Г.Шухова'!O160</f>
        <v>5</v>
      </c>
      <c r="G100" s="29">
        <f>'СОШ им.В.Г.Шухова'!P160</f>
        <v>14</v>
      </c>
      <c r="H100" s="29">
        <f>'СОШ им.В.Г.Шухова'!Q160</f>
        <v>10</v>
      </c>
      <c r="I100" s="29">
        <f>'СОШ им.В.Г.Шухова'!R160</f>
        <v>4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9.5" customHeight="1">
      <c r="A101" s="26">
        <v>3</v>
      </c>
      <c r="B101" s="45" t="s">
        <v>123</v>
      </c>
      <c r="C101" s="45" t="s">
        <v>120</v>
      </c>
      <c r="D101" s="29">
        <f>'Головчинская СОШ с УИОП'!M242</f>
        <v>20</v>
      </c>
      <c r="E101" s="29">
        <f>'Головчинская СОШ с УИОП'!N242</f>
        <v>40</v>
      </c>
      <c r="F101" s="29">
        <f>'Головчинская СОШ с УИОП'!O242</f>
        <v>37</v>
      </c>
      <c r="G101" s="29">
        <f>'Головчинская СОШ с УИОП'!P242</f>
        <v>24</v>
      </c>
      <c r="H101" s="29">
        <f>'Головчинская СОШ с УИОП'!Q242</f>
        <v>27</v>
      </c>
      <c r="I101" s="29">
        <f>'Головчинская СОШ с УИОП'!R242</f>
        <v>12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9.5" customHeight="1">
      <c r="A102" s="8">
        <v>4</v>
      </c>
      <c r="B102" s="45" t="s">
        <v>123</v>
      </c>
      <c r="C102" s="45" t="s">
        <v>121</v>
      </c>
      <c r="D102" s="29">
        <f>'Безыменская СОШ'!M31</f>
        <v>2</v>
      </c>
      <c r="E102" s="29">
        <f>'Безыменская СОШ'!N31</f>
        <v>2</v>
      </c>
      <c r="F102" s="29">
        <f>'Безыменская СОШ'!O31</f>
        <v>2</v>
      </c>
      <c r="G102" s="29">
        <f>'Безыменская СОШ'!P31</f>
        <v>0</v>
      </c>
      <c r="H102" s="29">
        <f>'Безыменская СОШ'!Q31</f>
        <v>0</v>
      </c>
      <c r="I102" s="29">
        <f>'Безыменская СОШ'!R31</f>
        <v>0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9.5" customHeight="1">
      <c r="A103" s="26">
        <v>5</v>
      </c>
      <c r="B103" s="45" t="s">
        <v>123</v>
      </c>
      <c r="C103" s="52" t="s">
        <v>129</v>
      </c>
      <c r="D103" s="29">
        <f>'Гора-Подольская СОШ'!M37</f>
        <v>9</v>
      </c>
      <c r="E103" s="29">
        <f>'Гора-Подольская СОШ'!N37</f>
        <v>8</v>
      </c>
      <c r="F103" s="29">
        <f>'Гора-Подольская СОШ'!O37</f>
        <v>9</v>
      </c>
      <c r="G103" s="29">
        <f>'Гора-Подольская СОШ'!P37</f>
        <v>0</v>
      </c>
      <c r="H103" s="29">
        <f>'Гора-Подольская СОШ'!Q37</f>
        <v>0</v>
      </c>
      <c r="I103" s="29">
        <f>'Гора-Подольская СОШ'!R37</f>
        <v>0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9.5" customHeight="1">
      <c r="A104" s="26">
        <v>6</v>
      </c>
      <c r="B104" s="45" t="s">
        <v>123</v>
      </c>
      <c r="C104" s="45" t="s">
        <v>122</v>
      </c>
      <c r="D104" s="29">
        <f>'Дорогощанская СОШ'!M32</f>
        <v>5</v>
      </c>
      <c r="E104" s="29">
        <f>'Дорогощанская СОШ'!N32</f>
        <v>7</v>
      </c>
      <c r="F104" s="29">
        <f>'Дорогощанская СОШ'!O32</f>
        <v>5</v>
      </c>
      <c r="G104" s="29">
        <f>'Дорогощанская СОШ'!P32</f>
        <v>4</v>
      </c>
      <c r="H104" s="29">
        <f>'Дорогощанская СОШ'!Q32</f>
        <v>5</v>
      </c>
      <c r="I104" s="29">
        <f>'Дорогощанская СОШ'!R32</f>
        <v>2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9.5" customHeight="1">
      <c r="A105" s="8">
        <v>7</v>
      </c>
      <c r="B105" s="45" t="s">
        <v>123</v>
      </c>
      <c r="C105" s="45" t="s">
        <v>124</v>
      </c>
      <c r="D105" s="29">
        <f>'Ивано_Лисичанская СОШ'!M33</f>
        <v>2</v>
      </c>
      <c r="E105" s="29">
        <f>'Ивано_Лисичанская СОШ'!N33</f>
        <v>4</v>
      </c>
      <c r="F105" s="29">
        <f>'Ивано_Лисичанская СОШ'!O33</f>
        <v>1</v>
      </c>
      <c r="G105" s="29">
        <f>'Ивано_Лисичанская СОШ'!P33</f>
        <v>1</v>
      </c>
      <c r="H105" s="29">
        <f>'Ивано_Лисичанская СОШ'!Q33</f>
        <v>0</v>
      </c>
      <c r="I105" s="29">
        <f>'Ивано_Лисичанская СОШ'!R33</f>
        <v>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9.5" customHeight="1">
      <c r="A106" s="26">
        <v>8</v>
      </c>
      <c r="B106" s="45" t="s">
        <v>123</v>
      </c>
      <c r="C106" s="45" t="s">
        <v>125</v>
      </c>
      <c r="D106" s="29">
        <f>'Козинская СОШ'!M39</f>
        <v>1</v>
      </c>
      <c r="E106" s="29">
        <f>'Козинская СОШ'!N39</f>
        <v>7</v>
      </c>
      <c r="F106" s="29">
        <f>'Козинская СОШ'!O39</f>
        <v>5</v>
      </c>
      <c r="G106" s="29">
        <f>'Козинская СОШ'!P39</f>
        <v>4</v>
      </c>
      <c r="H106" s="29">
        <f>'Козинская СОШ'!Q39</f>
        <v>0</v>
      </c>
      <c r="I106" s="29">
        <f>'Козинская СОШ'!R39</f>
        <v>3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9.5" customHeight="1">
      <c r="A107" s="26">
        <v>9</v>
      </c>
      <c r="B107" s="45" t="s">
        <v>123</v>
      </c>
      <c r="C107" s="45" t="s">
        <v>126</v>
      </c>
      <c r="D107" s="29">
        <f>'Мокро-Орловская СОШ'!M29</f>
        <v>0</v>
      </c>
      <c r="E107" s="29">
        <f>'Мокро-Орловская СОШ'!N29</f>
        <v>1</v>
      </c>
      <c r="F107" s="29">
        <f>'Мокро-Орловская СОШ'!O29</f>
        <v>1</v>
      </c>
      <c r="G107" s="29">
        <f>'Мокро-Орловская СОШ'!P29</f>
        <v>1</v>
      </c>
      <c r="H107" s="29">
        <f>'Мокро-Орловская СОШ'!Q29</f>
        <v>0</v>
      </c>
      <c r="I107" s="29">
        <f>'Мокро-Орловская СОШ'!R29</f>
        <v>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9.5" customHeight="1">
      <c r="A108" s="8">
        <v>10</v>
      </c>
      <c r="B108" s="45" t="s">
        <v>123</v>
      </c>
      <c r="C108" s="45" t="s">
        <v>127</v>
      </c>
      <c r="D108" s="29">
        <f>'Почаевская СОШ'!M32</f>
        <v>4</v>
      </c>
      <c r="E108" s="29">
        <f>'Почаевская СОШ'!N32</f>
        <v>6</v>
      </c>
      <c r="F108" s="29">
        <f>'Почаевская СОШ'!O32</f>
        <v>1</v>
      </c>
      <c r="G108" s="29">
        <f>'Почаевская СОШ'!P32</f>
        <v>4</v>
      </c>
      <c r="H108" s="29">
        <f>'Почаевская СОШ'!Q32</f>
        <v>5</v>
      </c>
      <c r="I108" s="29">
        <f>'Почаевская СОШ'!R32</f>
        <v>2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9.5" customHeight="1">
      <c r="A109" s="26">
        <v>11</v>
      </c>
      <c r="B109" s="45" t="s">
        <v>123</v>
      </c>
      <c r="C109" s="45" t="s">
        <v>128</v>
      </c>
      <c r="D109" s="29">
        <f>'Смородинская СОШ'!M30</f>
        <v>0</v>
      </c>
      <c r="E109" s="29">
        <f>'Смородинская СОШ'!N30</f>
        <v>3</v>
      </c>
      <c r="F109" s="29">
        <f>'Смородинская СОШ'!O30</f>
        <v>0</v>
      </c>
      <c r="G109" s="29">
        <f>'Смородинская СОШ'!P30</f>
        <v>0</v>
      </c>
      <c r="H109" s="29">
        <f>'Смородинская СОШ'!Q30</f>
        <v>0</v>
      </c>
      <c r="I109" s="29">
        <f>'Смородинская СОШ'!R30</f>
        <v>0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9.5" customHeight="1">
      <c r="A110" s="26">
        <v>12</v>
      </c>
      <c r="B110" s="45" t="s">
        <v>123</v>
      </c>
      <c r="C110" s="45" t="s">
        <v>130</v>
      </c>
      <c r="D110" s="29">
        <f>'Добросельская ООШ'!M33</f>
        <v>3</v>
      </c>
      <c r="E110" s="29">
        <f>'Добросельская ООШ'!N33</f>
        <v>5</v>
      </c>
      <c r="F110" s="29">
        <f>'Добросельская ООШ'!O33</f>
        <v>6</v>
      </c>
      <c r="G110" s="29">
        <f>'Добросельская ООШ'!P33</f>
        <v>1</v>
      </c>
      <c r="H110" s="29">
        <f>'Добросельская ООШ'!Q33</f>
        <v>5</v>
      </c>
      <c r="I110" s="29">
        <f>'Добросельская ООШ'!R33</f>
        <v>1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9.5" customHeight="1">
      <c r="A111" s="8">
        <v>13</v>
      </c>
      <c r="B111" s="45" t="s">
        <v>123</v>
      </c>
      <c r="C111" s="45" t="s">
        <v>131</v>
      </c>
      <c r="D111" s="29">
        <f>'i-Новостроевская ООШ'!M32</f>
        <v>2</v>
      </c>
      <c r="E111" s="29">
        <f>'i-Новостроевская ООШ'!N32</f>
        <v>2</v>
      </c>
      <c r="F111" s="29">
        <f>'i-Новостроевская ООШ'!O32</f>
        <v>1</v>
      </c>
      <c r="G111" s="29">
        <f>'i-Новостроевская ООШ'!P32</f>
        <v>0</v>
      </c>
      <c r="H111" s="29">
        <f>'i-Новостроевская ООШ'!Q32</f>
        <v>0</v>
      </c>
      <c r="I111" s="29">
        <f>'i-Новостроевская ООШ'!R32</f>
        <v>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9.5" customHeight="1">
      <c r="A112" s="26">
        <v>14</v>
      </c>
      <c r="B112" s="45" t="s">
        <v>123</v>
      </c>
      <c r="C112" s="45" t="s">
        <v>132</v>
      </c>
      <c r="D112" s="29">
        <f>'Дунайская ООШ'!M30</f>
        <v>2</v>
      </c>
      <c r="E112" s="29">
        <f>'Дунайская ООШ'!N30</f>
        <v>0</v>
      </c>
      <c r="F112" s="29">
        <f>'Дунайская ООШ'!O30</f>
        <v>0</v>
      </c>
      <c r="G112" s="29">
        <f>'Дунайская ООШ'!P30</f>
        <v>0</v>
      </c>
      <c r="H112" s="29">
        <f>'Дунайская ООШ'!Q30</f>
        <v>0</v>
      </c>
      <c r="I112" s="29">
        <f>'Дунайская ООШ'!R30</f>
        <v>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9.5" customHeight="1">
      <c r="A113" s="8">
        <v>15</v>
      </c>
      <c r="B113" s="45" t="s">
        <v>123</v>
      </c>
      <c r="C113" s="45" t="s">
        <v>1</v>
      </c>
      <c r="D113" s="29">
        <f>'Замостянская ООШ'!M27</f>
        <v>1</v>
      </c>
      <c r="E113" s="29">
        <f>'Замостянская ООШ'!N27</f>
        <v>2</v>
      </c>
      <c r="F113" s="29">
        <f>'Замостянская ООШ'!O27</f>
        <v>2</v>
      </c>
      <c r="G113" s="29">
        <f>'Замостянская ООШ'!P27</f>
        <v>1</v>
      </c>
      <c r="H113" s="29">
        <f>'Замостянская ООШ'!Q27</f>
        <v>1</v>
      </c>
      <c r="I113" s="29">
        <f>'Замостянская ООШ'!R27</f>
        <v>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9.5" customHeight="1">
      <c r="A114" s="8">
        <v>16</v>
      </c>
      <c r="B114" s="45" t="s">
        <v>123</v>
      </c>
      <c r="C114" s="45" t="s">
        <v>133</v>
      </c>
      <c r="D114" s="29">
        <f>'Порозовская ООШ'!M27</f>
        <v>0</v>
      </c>
      <c r="E114" s="29">
        <f>'Порозовская ООШ'!N27</f>
        <v>0</v>
      </c>
      <c r="F114" s="29">
        <f>'Порозовская ООШ'!O27</f>
        <v>0</v>
      </c>
      <c r="G114" s="29">
        <f>'Порозовская ООШ'!P27</f>
        <v>0</v>
      </c>
      <c r="H114" s="29">
        <f>'Порозовская ООШ'!Q27</f>
        <v>0</v>
      </c>
      <c r="I114" s="29">
        <f>'Порозовская ООШ'!R27</f>
        <v>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9.5" customHeight="1">
      <c r="A115" s="26">
        <v>17</v>
      </c>
      <c r="B115" s="45" t="s">
        <v>123</v>
      </c>
      <c r="C115" s="45" t="s">
        <v>134</v>
      </c>
      <c r="D115" s="29">
        <f>'Косиловская ООШ'!M27</f>
        <v>2</v>
      </c>
      <c r="E115" s="29">
        <f>'Косиловская ООШ'!N27</f>
        <v>2</v>
      </c>
      <c r="F115" s="29">
        <f>'Косиловская ООШ'!O27</f>
        <v>1</v>
      </c>
      <c r="G115" s="29">
        <f>'Косиловская ООШ'!P27</f>
        <v>2</v>
      </c>
      <c r="H115" s="29">
        <f>'Косиловская ООШ'!Q27</f>
        <v>2</v>
      </c>
      <c r="I115" s="29">
        <f>'Косиловская ООШ'!R27</f>
        <v>2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9.5" customHeight="1">
      <c r="A116" s="8">
        <v>18</v>
      </c>
      <c r="B116" s="45" t="s">
        <v>123</v>
      </c>
      <c r="C116" s="45" t="s">
        <v>135</v>
      </c>
      <c r="D116" s="29">
        <f>'ФГОУ СОШ №155'!M41</f>
        <v>3</v>
      </c>
      <c r="E116" s="29">
        <f>'ФГОУ СОШ №155'!N41</f>
        <v>12</v>
      </c>
      <c r="F116" s="29">
        <f>'ФГОУ СОШ №155'!O41</f>
        <v>4</v>
      </c>
      <c r="G116" s="29">
        <f>'ФГОУ СОШ №155'!P41</f>
        <v>7</v>
      </c>
      <c r="H116" s="29">
        <f>'ФГОУ СОШ №155'!Q41</f>
        <v>4</v>
      </c>
      <c r="I116" s="29">
        <f>'ФГОУ СОШ №155'!R41</f>
        <v>3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9.5" customHeight="1">
      <c r="A117" s="8">
        <v>19</v>
      </c>
      <c r="B117" s="9" t="s">
        <v>123</v>
      </c>
      <c r="C117" s="9" t="s">
        <v>171</v>
      </c>
      <c r="D117" s="55">
        <f>'Горьковская ООШ'!M30</f>
        <v>1</v>
      </c>
      <c r="E117" s="55">
        <f>'Горьковская ООШ'!N30</f>
        <v>1</v>
      </c>
      <c r="F117" s="55">
        <f>'Горьковская ООШ'!O30</f>
        <v>0</v>
      </c>
      <c r="G117" s="55">
        <f>'Горьковская ООШ'!P30</f>
        <v>0</v>
      </c>
      <c r="H117" s="55">
        <f>'Горьковская ООШ'!Q30</f>
        <v>0</v>
      </c>
      <c r="I117" s="55">
        <f>'Горьковская ООШ'!R30</f>
        <v>0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5.75">
      <c r="A118" s="43"/>
      <c r="B118" s="11"/>
      <c r="C118" s="73" t="s">
        <v>386</v>
      </c>
      <c r="D118" s="74">
        <f aca="true" t="shared" si="8" ref="D118:I118">SUM(D99:D117)</f>
        <v>81</v>
      </c>
      <c r="E118" s="74">
        <f t="shared" si="8"/>
        <v>143</v>
      </c>
      <c r="F118" s="74">
        <f t="shared" si="8"/>
        <v>87</v>
      </c>
      <c r="G118" s="74">
        <f t="shared" si="8"/>
        <v>74</v>
      </c>
      <c r="H118" s="74">
        <f t="shared" si="8"/>
        <v>61</v>
      </c>
      <c r="I118" s="74">
        <f t="shared" si="8"/>
        <v>33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75">
      <c r="A120" s="43"/>
      <c r="B120" s="11"/>
      <c r="C120" s="12"/>
      <c r="D120" s="12"/>
      <c r="E120" s="12"/>
      <c r="F120" s="4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75">
      <c r="A121" s="43"/>
      <c r="B121" s="11"/>
      <c r="C121" s="12"/>
      <c r="D121" s="12"/>
      <c r="E121" s="12"/>
      <c r="F121" s="43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>
      <c r="A122" s="43"/>
      <c r="B122" s="11"/>
      <c r="C122" s="12"/>
      <c r="D122" s="12"/>
      <c r="E122" s="12"/>
      <c r="F122" s="43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>
      <c r="A123" s="43"/>
      <c r="B123" s="11"/>
      <c r="C123" s="12"/>
      <c r="D123" s="12"/>
      <c r="E123" s="12"/>
      <c r="F123" s="43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>
      <c r="A124" s="43"/>
      <c r="B124" s="11"/>
      <c r="C124" s="12"/>
      <c r="D124" s="12"/>
      <c r="E124" s="12"/>
      <c r="F124" s="43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>
      <c r="A125" s="43"/>
      <c r="B125" s="11"/>
      <c r="C125" s="13"/>
      <c r="D125" s="13"/>
      <c r="E125" s="13"/>
      <c r="F125" s="43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8.75">
      <c r="A127" s="6"/>
      <c r="B127" s="50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5.75">
      <c r="A128" s="102" t="s">
        <v>8</v>
      </c>
      <c r="B128" s="102" t="s">
        <v>111</v>
      </c>
      <c r="C128" s="102" t="s">
        <v>112</v>
      </c>
      <c r="D128" s="118" t="s">
        <v>136</v>
      </c>
      <c r="E128" s="118"/>
      <c r="F128" s="118"/>
      <c r="G128" s="118"/>
      <c r="H128" s="118"/>
      <c r="I128" s="11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5.75">
      <c r="A129" s="121"/>
      <c r="B129" s="121"/>
      <c r="C129" s="121"/>
      <c r="D129" s="51" t="s">
        <v>150</v>
      </c>
      <c r="E129" s="51" t="s">
        <v>151</v>
      </c>
      <c r="F129" s="51" t="s">
        <v>152</v>
      </c>
      <c r="G129" s="51" t="s">
        <v>153</v>
      </c>
      <c r="H129" s="51" t="s">
        <v>154</v>
      </c>
      <c r="I129" s="51" t="s">
        <v>155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9.5" customHeight="1">
      <c r="A130" s="26">
        <v>1</v>
      </c>
      <c r="B130" s="27" t="s">
        <v>123</v>
      </c>
      <c r="C130" s="27" t="s">
        <v>118</v>
      </c>
      <c r="D130" s="29">
        <f>'СОШ с УИОП'!M175</f>
        <v>0</v>
      </c>
      <c r="E130" s="29">
        <f>'СОШ с УИОП'!N175</f>
        <v>0</v>
      </c>
      <c r="F130" s="29">
        <f>'СОШ с УИОП'!O175</f>
        <v>0</v>
      </c>
      <c r="G130" s="29">
        <f>'СОШ с УИОП'!P175</f>
        <v>0</v>
      </c>
      <c r="H130" s="29">
        <f>'СОШ с УИОП'!Q175</f>
        <v>2</v>
      </c>
      <c r="I130" s="29">
        <f>'СОШ с УИОП'!R175</f>
        <v>9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9.5" customHeight="1">
      <c r="A131" s="26">
        <v>2</v>
      </c>
      <c r="B131" s="27" t="s">
        <v>123</v>
      </c>
      <c r="C131" s="27" t="s">
        <v>119</v>
      </c>
      <c r="D131" s="29">
        <f>'СОШ им.В.Г.Шухова'!M164</f>
        <v>3</v>
      </c>
      <c r="E131" s="29">
        <f>'СОШ им.В.Г.Шухова'!N164</f>
        <v>3</v>
      </c>
      <c r="F131" s="29">
        <f>'СОШ им.В.Г.Шухова'!O164</f>
        <v>0</v>
      </c>
      <c r="G131" s="29">
        <f>'СОШ им.В.Г.Шухова'!P164</f>
        <v>7</v>
      </c>
      <c r="H131" s="29">
        <f>'СОШ им.В.Г.Шухова'!Q164</f>
        <v>4</v>
      </c>
      <c r="I131" s="29">
        <f>'СОШ им.В.Г.Шухова'!R164</f>
        <v>13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9.5" customHeight="1">
      <c r="A132" s="26">
        <v>3</v>
      </c>
      <c r="B132" s="27" t="s">
        <v>123</v>
      </c>
      <c r="C132" s="27" t="s">
        <v>120</v>
      </c>
      <c r="D132" s="29">
        <f>'Головчинская СОШ с УИОП'!M246</f>
        <v>1</v>
      </c>
      <c r="E132" s="29">
        <f>'Головчинская СОШ с УИОП'!N246</f>
        <v>5</v>
      </c>
      <c r="F132" s="29">
        <f>'Головчинская СОШ с УИОП'!O246</f>
        <v>2</v>
      </c>
      <c r="G132" s="29">
        <f>'Головчинская СОШ с УИОП'!P246</f>
        <v>9</v>
      </c>
      <c r="H132" s="29">
        <f>'Головчинская СОШ с УИОП'!Q246</f>
        <v>11</v>
      </c>
      <c r="I132" s="29">
        <f>'Головчинская СОШ с УИОП'!R246</f>
        <v>33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9.5" customHeight="1">
      <c r="A133" s="26">
        <v>4</v>
      </c>
      <c r="B133" s="27" t="s">
        <v>123</v>
      </c>
      <c r="C133" s="27" t="s">
        <v>121</v>
      </c>
      <c r="D133" s="29">
        <f>'Безыменская СОШ'!M36</f>
        <v>0</v>
      </c>
      <c r="E133" s="29">
        <f>'Безыменская СОШ'!N36</f>
        <v>0</v>
      </c>
      <c r="F133" s="29">
        <f>'Безыменская СОШ'!O36</f>
        <v>0</v>
      </c>
      <c r="G133" s="29">
        <f>'Безыменская СОШ'!P36</f>
        <v>0</v>
      </c>
      <c r="H133" s="29">
        <f>'Безыменская СОШ'!Q36</f>
        <v>1</v>
      </c>
      <c r="I133" s="29">
        <f>'Безыменская СОШ'!R36</f>
        <v>4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9.5" customHeight="1">
      <c r="A134" s="26">
        <v>5</v>
      </c>
      <c r="B134" s="27" t="s">
        <v>123</v>
      </c>
      <c r="C134" s="53" t="s">
        <v>129</v>
      </c>
      <c r="D134" s="29">
        <f>'Гора-Подольская СОШ'!M42</f>
        <v>1</v>
      </c>
      <c r="E134" s="29">
        <f>'Гора-Подольская СОШ'!N42</f>
        <v>2</v>
      </c>
      <c r="F134" s="29">
        <f>'Гора-Подольская СОШ'!O42</f>
        <v>1</v>
      </c>
      <c r="G134" s="29">
        <f>'Гора-Подольская СОШ'!P42</f>
        <v>4</v>
      </c>
      <c r="H134" s="29">
        <f>'Гора-Подольская СОШ'!Q42</f>
        <v>4</v>
      </c>
      <c r="I134" s="29">
        <f>'Гора-Подольская СОШ'!R42</f>
        <v>7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9.5" customHeight="1">
      <c r="A135" s="26">
        <v>6</v>
      </c>
      <c r="B135" s="27" t="s">
        <v>123</v>
      </c>
      <c r="C135" s="27" t="s">
        <v>122</v>
      </c>
      <c r="D135" s="29">
        <f>'Дорогощанская СОШ'!M39</f>
        <v>2</v>
      </c>
      <c r="E135" s="29">
        <f>'Дорогощанская СОШ'!N39</f>
        <v>3</v>
      </c>
      <c r="F135" s="29">
        <f>'Дорогощанская СОШ'!O39</f>
        <v>0</v>
      </c>
      <c r="G135" s="29">
        <f>'Дорогощанская СОШ'!P39</f>
        <v>2</v>
      </c>
      <c r="H135" s="29">
        <f>'Дорогощанская СОШ'!Q39</f>
        <v>2</v>
      </c>
      <c r="I135" s="29">
        <f>'Дорогощанская СОШ'!R39</f>
        <v>5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9.5" customHeight="1">
      <c r="A136" s="26">
        <v>7</v>
      </c>
      <c r="B136" s="27" t="s">
        <v>123</v>
      </c>
      <c r="C136" s="27" t="s">
        <v>124</v>
      </c>
      <c r="D136" s="29">
        <f>'Ивано_Лисичанская СОШ'!M39</f>
        <v>1</v>
      </c>
      <c r="E136" s="29">
        <f>'Ивано_Лисичанская СОШ'!N39</f>
        <v>2</v>
      </c>
      <c r="F136" s="29">
        <f>'Ивано_Лисичанская СОШ'!O39</f>
        <v>0</v>
      </c>
      <c r="G136" s="29">
        <f>'Ивано_Лисичанская СОШ'!P39</f>
        <v>2</v>
      </c>
      <c r="H136" s="29">
        <f>'Ивано_Лисичанская СОШ'!Q39</f>
        <v>2</v>
      </c>
      <c r="I136" s="29">
        <f>'Ивано_Лисичанская СОШ'!R39</f>
        <v>3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9.5" customHeight="1">
      <c r="A137" s="26">
        <v>8</v>
      </c>
      <c r="B137" s="27" t="s">
        <v>123</v>
      </c>
      <c r="C137" s="27" t="s">
        <v>125</v>
      </c>
      <c r="D137" s="29">
        <f>'Козинская СОШ'!M44</f>
        <v>2</v>
      </c>
      <c r="E137" s="29">
        <f>'Козинская СОШ'!N44</f>
        <v>3</v>
      </c>
      <c r="F137" s="29">
        <f>'Козинская СОШ'!O44</f>
        <v>0</v>
      </c>
      <c r="G137" s="29">
        <f>'Козинская СОШ'!P44</f>
        <v>2</v>
      </c>
      <c r="H137" s="29">
        <f>'Козинская СОШ'!Q44</f>
        <v>3</v>
      </c>
      <c r="I137" s="29">
        <f>'Козинская СОШ'!R44</f>
        <v>2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9.5" customHeight="1">
      <c r="A138" s="26">
        <v>9</v>
      </c>
      <c r="B138" s="27" t="s">
        <v>123</v>
      </c>
      <c r="C138" s="27" t="s">
        <v>126</v>
      </c>
      <c r="D138" s="29">
        <f>'Мокро-Орловская СОШ'!M34</f>
        <v>0</v>
      </c>
      <c r="E138" s="29">
        <f>'Мокро-Орловская СОШ'!N34</f>
        <v>0</v>
      </c>
      <c r="F138" s="29">
        <f>'Мокро-Орловская СОШ'!O34</f>
        <v>0</v>
      </c>
      <c r="G138" s="29">
        <f>'Мокро-Орловская СОШ'!P34</f>
        <v>1</v>
      </c>
      <c r="H138" s="29">
        <f>'Мокро-Орловская СОШ'!Q34</f>
        <v>1</v>
      </c>
      <c r="I138" s="29">
        <f>'Мокро-Орловская СОШ'!R34</f>
        <v>2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9.5" customHeight="1">
      <c r="A139" s="26">
        <v>10</v>
      </c>
      <c r="B139" s="27" t="s">
        <v>123</v>
      </c>
      <c r="C139" s="27" t="s">
        <v>127</v>
      </c>
      <c r="D139" s="29">
        <f>'Почаевская СОШ'!M39</f>
        <v>1</v>
      </c>
      <c r="E139" s="29">
        <f>'Почаевская СОШ'!N39</f>
        <v>2</v>
      </c>
      <c r="F139" s="29">
        <f>'Почаевская СОШ'!O39</f>
        <v>0</v>
      </c>
      <c r="G139" s="29">
        <f>'Почаевская СОШ'!P39</f>
        <v>7</v>
      </c>
      <c r="H139" s="29">
        <f>'Почаевская СОШ'!Q39</f>
        <v>0</v>
      </c>
      <c r="I139" s="29">
        <f>'Почаевская СОШ'!R39</f>
        <v>7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9.5" customHeight="1">
      <c r="A140" s="26">
        <v>11</v>
      </c>
      <c r="B140" s="27" t="s">
        <v>123</v>
      </c>
      <c r="C140" s="27" t="s">
        <v>128</v>
      </c>
      <c r="D140" s="29">
        <f>'Смородинская СОШ'!M35</f>
        <v>0</v>
      </c>
      <c r="E140" s="29">
        <f>'Смородинская СОШ'!N35</f>
        <v>0</v>
      </c>
      <c r="F140" s="29">
        <f>'Смородинская СОШ'!O35</f>
        <v>0</v>
      </c>
      <c r="G140" s="29">
        <f>'Смородинская СОШ'!P35</f>
        <v>0</v>
      </c>
      <c r="H140" s="29">
        <f>'Смородинская СОШ'!Q35</f>
        <v>0</v>
      </c>
      <c r="I140" s="29">
        <f>'Смородинская СОШ'!R35</f>
        <v>2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9.5" customHeight="1">
      <c r="A141" s="26">
        <v>12</v>
      </c>
      <c r="B141" s="27" t="s">
        <v>123</v>
      </c>
      <c r="C141" s="27" t="s">
        <v>130</v>
      </c>
      <c r="D141" s="29">
        <f>'Добросельская ООШ'!M38</f>
        <v>0</v>
      </c>
      <c r="E141" s="29">
        <f>'Добросельская ООШ'!N38</f>
        <v>0</v>
      </c>
      <c r="F141" s="29">
        <f>'Добросельская ООШ'!O38</f>
        <v>0</v>
      </c>
      <c r="G141" s="29">
        <f>'Добросельская ООШ'!P38</f>
        <v>1</v>
      </c>
      <c r="H141" s="29">
        <f>'Добросельская ООШ'!Q38</f>
        <v>0</v>
      </c>
      <c r="I141" s="29">
        <f>'Добросельская ООШ'!R38</f>
        <v>2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9.5" customHeight="1">
      <c r="A142" s="26">
        <v>13</v>
      </c>
      <c r="B142" s="27" t="s">
        <v>123</v>
      </c>
      <c r="C142" s="27" t="s">
        <v>131</v>
      </c>
      <c r="D142" s="29">
        <f>'i-Новостроевская ООШ'!M32</f>
        <v>2</v>
      </c>
      <c r="E142" s="29">
        <f>'i-Новостроевская ООШ'!N32</f>
        <v>2</v>
      </c>
      <c r="F142" s="29">
        <f>'i-Новостроевская ООШ'!O32</f>
        <v>1</v>
      </c>
      <c r="G142" s="29">
        <f>'i-Новостроевская ООШ'!P32</f>
        <v>0</v>
      </c>
      <c r="H142" s="29">
        <f>'i-Новостроевская ООШ'!Q32</f>
        <v>0</v>
      </c>
      <c r="I142" s="29">
        <f>'i-Новостроевская ООШ'!R37</f>
        <v>2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9.5" customHeight="1">
      <c r="A143" s="26">
        <v>14</v>
      </c>
      <c r="B143" s="27" t="s">
        <v>123</v>
      </c>
      <c r="C143" s="27" t="s">
        <v>132</v>
      </c>
      <c r="D143" s="29">
        <f>'Дунайская ООШ'!M35</f>
        <v>2</v>
      </c>
      <c r="E143" s="29">
        <f>'Дунайская ООШ'!N35</f>
        <v>2</v>
      </c>
      <c r="F143" s="29">
        <f>'Дунайская ООШ'!O35</f>
        <v>3</v>
      </c>
      <c r="G143" s="29">
        <f>'Дунайская ООШ'!P35</f>
        <v>2</v>
      </c>
      <c r="H143" s="29">
        <f>'Дунайская ООШ'!Q35</f>
        <v>2</v>
      </c>
      <c r="I143" s="29">
        <f>'Дунайская ООШ'!R35</f>
        <v>2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9.5" customHeight="1">
      <c r="A144" s="26">
        <v>15</v>
      </c>
      <c r="B144" s="27" t="s">
        <v>123</v>
      </c>
      <c r="C144" s="27" t="s">
        <v>1</v>
      </c>
      <c r="D144" s="29">
        <f>'Замостянская ООШ'!M32</f>
        <v>1</v>
      </c>
      <c r="E144" s="29">
        <f>'Замостянская ООШ'!N32</f>
        <v>0</v>
      </c>
      <c r="F144" s="29">
        <f>'Замостянская ООШ'!O32</f>
        <v>0</v>
      </c>
      <c r="G144" s="29">
        <f>'Замостянская ООШ'!P32</f>
        <v>1</v>
      </c>
      <c r="H144" s="29">
        <f>'Замостянская ООШ'!Q32</f>
        <v>1</v>
      </c>
      <c r="I144" s="29">
        <f>'Замостянская ООШ'!R32</f>
        <v>1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9.5" customHeight="1">
      <c r="A145" s="26">
        <v>16</v>
      </c>
      <c r="B145" s="27" t="s">
        <v>123</v>
      </c>
      <c r="C145" s="27" t="s">
        <v>133</v>
      </c>
      <c r="D145" s="29">
        <f>'Порозовская ООШ'!M32</f>
        <v>1</v>
      </c>
      <c r="E145" s="29">
        <f>'Порозовская ООШ'!N32</f>
        <v>1</v>
      </c>
      <c r="F145" s="29">
        <f>'Порозовская ООШ'!O32</f>
        <v>1</v>
      </c>
      <c r="G145" s="29">
        <f>'Порозовская ООШ'!P32</f>
        <v>1</v>
      </c>
      <c r="H145" s="29">
        <f>'Порозовская ООШ'!Q32</f>
        <v>1</v>
      </c>
      <c r="I145" s="29">
        <f>'Порозовская ООШ'!R32</f>
        <v>1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9.5" customHeight="1">
      <c r="A146" s="26">
        <v>17</v>
      </c>
      <c r="B146" s="27" t="s">
        <v>123</v>
      </c>
      <c r="C146" s="27" t="s">
        <v>134</v>
      </c>
      <c r="D146" s="29">
        <f>'Косиловская ООШ'!M32</f>
        <v>0</v>
      </c>
      <c r="E146" s="29">
        <f>'Косиловская ООШ'!N32</f>
        <v>0</v>
      </c>
      <c r="F146" s="29">
        <f>'Косиловская ООШ'!O32</f>
        <v>0</v>
      </c>
      <c r="G146" s="29">
        <f>'Косиловская ООШ'!P32</f>
        <v>0</v>
      </c>
      <c r="H146" s="29">
        <f>'Косиловская ООШ'!Q32</f>
        <v>0</v>
      </c>
      <c r="I146" s="29">
        <f>'Косиловская ООШ'!R32</f>
        <v>0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9.5" customHeight="1">
      <c r="A147" s="26">
        <v>18</v>
      </c>
      <c r="B147" s="27" t="s">
        <v>123</v>
      </c>
      <c r="C147" s="27" t="s">
        <v>135</v>
      </c>
      <c r="D147" s="29">
        <f>'ФГОУ СОШ №155'!M46</f>
        <v>0</v>
      </c>
      <c r="E147" s="29">
        <f>'ФГОУ СОШ №155'!N46</f>
        <v>0</v>
      </c>
      <c r="F147" s="29">
        <f>'ФГОУ СОШ №155'!O46</f>
        <v>0</v>
      </c>
      <c r="G147" s="29">
        <f>'ФГОУ СОШ №155'!P46</f>
        <v>2</v>
      </c>
      <c r="H147" s="29">
        <f>'ФГОУ СОШ №155'!Q46</f>
        <v>0</v>
      </c>
      <c r="I147" s="29">
        <f>'ФГОУ СОШ №155'!R46</f>
        <v>3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7.25" customHeight="1">
      <c r="A148" s="8">
        <v>19</v>
      </c>
      <c r="B148" s="9" t="s">
        <v>123</v>
      </c>
      <c r="C148" s="9" t="s">
        <v>171</v>
      </c>
      <c r="D148" s="55">
        <f>'Горьковская ООШ'!M35</f>
        <v>2</v>
      </c>
      <c r="E148" s="55">
        <f>'Горьковская ООШ'!N35</f>
        <v>2</v>
      </c>
      <c r="F148" s="55">
        <f>'Горьковская ООШ'!O35</f>
        <v>2</v>
      </c>
      <c r="G148" s="55">
        <f>'Горьковская ООШ'!P35</f>
        <v>2</v>
      </c>
      <c r="H148" s="55">
        <f>'Горьковская ООШ'!Q35</f>
        <v>2</v>
      </c>
      <c r="I148" s="55">
        <f>'Горьковская ООШ'!R35</f>
        <v>3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8.75">
      <c r="A149" s="6"/>
      <c r="B149" s="50"/>
      <c r="C149" s="73" t="s">
        <v>386</v>
      </c>
      <c r="D149" s="73">
        <f aca="true" t="shared" si="9" ref="D149:I149">SUM(D130:D148)</f>
        <v>19</v>
      </c>
      <c r="E149" s="73">
        <f t="shared" si="9"/>
        <v>27</v>
      </c>
      <c r="F149" s="73">
        <f t="shared" si="9"/>
        <v>10</v>
      </c>
      <c r="G149" s="73">
        <f t="shared" si="9"/>
        <v>43</v>
      </c>
      <c r="H149" s="73">
        <f t="shared" si="9"/>
        <v>36</v>
      </c>
      <c r="I149" s="73">
        <f t="shared" si="9"/>
        <v>101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8.75">
      <c r="A150" s="6"/>
      <c r="B150" s="5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8.75">
      <c r="A151" s="6"/>
      <c r="B151" s="5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8.75">
      <c r="A152" s="6"/>
      <c r="B152" s="5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8.75">
      <c r="A153" s="6"/>
      <c r="B153" s="5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8.75">
      <c r="A154" s="6"/>
      <c r="B154" s="5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8.75">
      <c r="A155" s="6"/>
      <c r="B155" s="50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8.75">
      <c r="A156" s="6"/>
      <c r="B156" s="5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8.75">
      <c r="A157" s="6"/>
      <c r="B157" s="50" t="s">
        <v>157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5.75">
      <c r="A158" s="102" t="s">
        <v>8</v>
      </c>
      <c r="B158" s="102" t="s">
        <v>111</v>
      </c>
      <c r="C158" s="102" t="s">
        <v>112</v>
      </c>
      <c r="D158" s="118" t="s">
        <v>136</v>
      </c>
      <c r="E158" s="118"/>
      <c r="F158" s="118"/>
      <c r="G158" s="118"/>
      <c r="H158" s="118"/>
      <c r="I158" s="11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5.75">
      <c r="A159" s="121"/>
      <c r="B159" s="121"/>
      <c r="C159" s="121"/>
      <c r="D159" s="51" t="s">
        <v>150</v>
      </c>
      <c r="E159" s="51" t="s">
        <v>151</v>
      </c>
      <c r="F159" s="51" t="s">
        <v>152</v>
      </c>
      <c r="G159" s="51" t="s">
        <v>153</v>
      </c>
      <c r="H159" s="51" t="s">
        <v>154</v>
      </c>
      <c r="I159" s="51" t="s">
        <v>155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9.5" customHeight="1">
      <c r="A160" s="26">
        <v>1</v>
      </c>
      <c r="B160" s="27" t="s">
        <v>123</v>
      </c>
      <c r="C160" s="27" t="s">
        <v>118</v>
      </c>
      <c r="D160" s="29">
        <f aca="true" t="shared" si="10" ref="D160:F167">D99</f>
        <v>7</v>
      </c>
      <c r="E160" s="29">
        <f t="shared" si="10"/>
        <v>24</v>
      </c>
      <c r="F160" s="29">
        <f t="shared" si="10"/>
        <v>7</v>
      </c>
      <c r="G160" s="54">
        <f>'СОШ с УИОП'!C179</f>
        <v>9</v>
      </c>
      <c r="H160" s="54">
        <f>'СОШ с УИОП'!D179</f>
        <v>3</v>
      </c>
      <c r="I160" s="54">
        <f>'СОШ с УИОП'!E179</f>
        <v>5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9.5" customHeight="1">
      <c r="A161" s="26">
        <v>2</v>
      </c>
      <c r="B161" s="27" t="s">
        <v>123</v>
      </c>
      <c r="C161" s="27" t="s">
        <v>119</v>
      </c>
      <c r="D161" s="29">
        <f t="shared" si="10"/>
        <v>17</v>
      </c>
      <c r="E161" s="29">
        <f t="shared" si="10"/>
        <v>17</v>
      </c>
      <c r="F161" s="29">
        <f t="shared" si="10"/>
        <v>5</v>
      </c>
      <c r="G161" s="54">
        <f>'СОШ им.В.Г.Шухова'!C168</f>
        <v>12</v>
      </c>
      <c r="H161" s="54">
        <f>'СОШ им.В.Г.Шухова'!D168</f>
        <v>10</v>
      </c>
      <c r="I161" s="54">
        <f>'СОШ им.В.Г.Шухова'!E168</f>
        <v>3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9.5" customHeight="1">
      <c r="A162" s="26">
        <v>3</v>
      </c>
      <c r="B162" s="27" t="s">
        <v>123</v>
      </c>
      <c r="C162" s="27" t="s">
        <v>120</v>
      </c>
      <c r="D162" s="29">
        <f t="shared" si="10"/>
        <v>20</v>
      </c>
      <c r="E162" s="29">
        <f t="shared" si="10"/>
        <v>40</v>
      </c>
      <c r="F162" s="29">
        <f t="shared" si="10"/>
        <v>37</v>
      </c>
      <c r="G162" s="54">
        <f>'Головчинская СОШ с УИОП'!C250</f>
        <v>12</v>
      </c>
      <c r="H162" s="54">
        <f>'Головчинская СОШ с УИОП'!D250</f>
        <v>22</v>
      </c>
      <c r="I162" s="54">
        <f>'Головчинская СОШ с УИОП'!E250</f>
        <v>3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9.5" customHeight="1">
      <c r="A163" s="26">
        <v>4</v>
      </c>
      <c r="B163" s="27" t="s">
        <v>123</v>
      </c>
      <c r="C163" s="27" t="s">
        <v>121</v>
      </c>
      <c r="D163" s="29">
        <f t="shared" si="10"/>
        <v>2</v>
      </c>
      <c r="E163" s="29">
        <f t="shared" si="10"/>
        <v>2</v>
      </c>
      <c r="F163" s="29">
        <f t="shared" si="10"/>
        <v>2</v>
      </c>
      <c r="G163" s="54">
        <f>'Безыменская СОШ'!C41</f>
        <v>2</v>
      </c>
      <c r="H163" s="54">
        <f>'Безыменская СОШ'!D41</f>
        <v>0</v>
      </c>
      <c r="I163" s="54">
        <f>'Безыменская СОШ'!E41</f>
        <v>0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9.5" customHeight="1">
      <c r="A164" s="26">
        <v>5</v>
      </c>
      <c r="B164" s="27" t="s">
        <v>123</v>
      </c>
      <c r="C164" s="53" t="s">
        <v>129</v>
      </c>
      <c r="D164" s="29">
        <f t="shared" si="10"/>
        <v>9</v>
      </c>
      <c r="E164" s="29">
        <f t="shared" si="10"/>
        <v>8</v>
      </c>
      <c r="F164" s="29">
        <f t="shared" si="10"/>
        <v>9</v>
      </c>
      <c r="G164" s="54">
        <f>'Гора-Подольская СОШ'!C47</f>
        <v>5</v>
      </c>
      <c r="H164" s="54">
        <f>'Гора-Подольская СОШ'!D47</f>
        <v>6</v>
      </c>
      <c r="I164" s="54">
        <f>'Гора-Подольская СОШ'!E47</f>
        <v>2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9.5" customHeight="1">
      <c r="A165" s="26">
        <v>6</v>
      </c>
      <c r="B165" s="27" t="s">
        <v>123</v>
      </c>
      <c r="C165" s="27" t="s">
        <v>122</v>
      </c>
      <c r="D165" s="29">
        <f t="shared" si="10"/>
        <v>5</v>
      </c>
      <c r="E165" s="29">
        <f t="shared" si="10"/>
        <v>7</v>
      </c>
      <c r="F165" s="29">
        <f t="shared" si="10"/>
        <v>5</v>
      </c>
      <c r="G165" s="54">
        <f>'Дорогощанская СОШ'!C44</f>
        <v>4</v>
      </c>
      <c r="H165" s="54">
        <f>'Дорогощанская СОШ'!D44</f>
        <v>5</v>
      </c>
      <c r="I165" s="54">
        <f>'Дорогощанская СОШ'!E44</f>
        <v>2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9.5" customHeight="1">
      <c r="A166" s="26">
        <v>7</v>
      </c>
      <c r="B166" s="27" t="s">
        <v>123</v>
      </c>
      <c r="C166" s="27" t="s">
        <v>124</v>
      </c>
      <c r="D166" s="29">
        <f t="shared" si="10"/>
        <v>2</v>
      </c>
      <c r="E166" s="29">
        <f t="shared" si="10"/>
        <v>4</v>
      </c>
      <c r="F166" s="29">
        <f t="shared" si="10"/>
        <v>1</v>
      </c>
      <c r="G166" s="54">
        <f>'Ивано_Лисичанская СОШ'!C44</f>
        <v>1</v>
      </c>
      <c r="H166" s="54">
        <f>'Ивано_Лисичанская СОШ'!D44</f>
        <v>0</v>
      </c>
      <c r="I166" s="54">
        <f>'Ивано_Лисичанская СОШ'!E44</f>
        <v>0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9.5" customHeight="1">
      <c r="A167" s="26">
        <v>8</v>
      </c>
      <c r="B167" s="27" t="s">
        <v>123</v>
      </c>
      <c r="C167" s="27" t="s">
        <v>125</v>
      </c>
      <c r="D167" s="29">
        <f t="shared" si="10"/>
        <v>1</v>
      </c>
      <c r="E167" s="29">
        <f t="shared" si="10"/>
        <v>7</v>
      </c>
      <c r="F167" s="29">
        <f t="shared" si="10"/>
        <v>5</v>
      </c>
      <c r="G167" s="54">
        <f>'Козинская СОШ'!C49</f>
        <v>1</v>
      </c>
      <c r="H167" s="54">
        <f>'Козинская СОШ'!D49</f>
        <v>0</v>
      </c>
      <c r="I167" s="54">
        <f>'Козинская СОШ'!E49</f>
        <v>2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9.5" customHeight="1">
      <c r="A168" s="26">
        <v>9</v>
      </c>
      <c r="B168" s="27" t="s">
        <v>123</v>
      </c>
      <c r="C168" s="27" t="s">
        <v>126</v>
      </c>
      <c r="D168" s="29">
        <f aca="true" t="shared" si="11" ref="D168:F178">D107</f>
        <v>0</v>
      </c>
      <c r="E168" s="29">
        <f t="shared" si="11"/>
        <v>1</v>
      </c>
      <c r="F168" s="29">
        <f t="shared" si="11"/>
        <v>1</v>
      </c>
      <c r="G168" s="54">
        <f>'Мокро-Орловская СОШ'!C39</f>
        <v>1</v>
      </c>
      <c r="H168" s="54">
        <f>'Мокро-Орловская СОШ'!D39</f>
        <v>0</v>
      </c>
      <c r="I168" s="54">
        <f>'Мокро-Орловская СОШ'!E39</f>
        <v>0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9.5" customHeight="1">
      <c r="A169" s="26">
        <v>10</v>
      </c>
      <c r="B169" s="27" t="s">
        <v>123</v>
      </c>
      <c r="C169" s="27" t="s">
        <v>127</v>
      </c>
      <c r="D169" s="29">
        <f t="shared" si="11"/>
        <v>4</v>
      </c>
      <c r="E169" s="29">
        <f t="shared" si="11"/>
        <v>6</v>
      </c>
      <c r="F169" s="29">
        <f t="shared" si="11"/>
        <v>1</v>
      </c>
      <c r="G169" s="54">
        <f>'Почаевская СОШ'!C44</f>
        <v>0</v>
      </c>
      <c r="H169" s="54">
        <f>'Почаевская СОШ'!D44</f>
        <v>0</v>
      </c>
      <c r="I169" s="54">
        <f>'Почаевская СОШ'!E44</f>
        <v>1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9.5" customHeight="1">
      <c r="A170" s="26">
        <v>11</v>
      </c>
      <c r="B170" s="27" t="s">
        <v>123</v>
      </c>
      <c r="C170" s="27" t="s">
        <v>128</v>
      </c>
      <c r="D170" s="29">
        <f t="shared" si="11"/>
        <v>0</v>
      </c>
      <c r="E170" s="29">
        <f t="shared" si="11"/>
        <v>3</v>
      </c>
      <c r="F170" s="29">
        <f t="shared" si="11"/>
        <v>0</v>
      </c>
      <c r="G170" s="54">
        <f>'Смородинская СОШ'!C40</f>
        <v>3</v>
      </c>
      <c r="H170" s="54">
        <f>'Смородинская СОШ'!D40</f>
        <v>0</v>
      </c>
      <c r="I170" s="54">
        <f>'Смородинская СОШ'!E40</f>
        <v>1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9.5" customHeight="1">
      <c r="A171" s="26">
        <v>12</v>
      </c>
      <c r="B171" s="27" t="s">
        <v>123</v>
      </c>
      <c r="C171" s="27" t="s">
        <v>130</v>
      </c>
      <c r="D171" s="29">
        <f t="shared" si="11"/>
        <v>3</v>
      </c>
      <c r="E171" s="29">
        <f t="shared" si="11"/>
        <v>5</v>
      </c>
      <c r="F171" s="29">
        <f t="shared" si="11"/>
        <v>6</v>
      </c>
      <c r="G171" s="54">
        <f>'Добросельская ООШ'!C43</f>
        <v>1</v>
      </c>
      <c r="H171" s="54">
        <f>'Добросельская ООШ'!D43</f>
        <v>5</v>
      </c>
      <c r="I171" s="54">
        <f>'Добросельская ООШ'!E43</f>
        <v>0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9.5" customHeight="1">
      <c r="A172" s="26">
        <v>13</v>
      </c>
      <c r="B172" s="27" t="s">
        <v>123</v>
      </c>
      <c r="C172" s="27" t="s">
        <v>131</v>
      </c>
      <c r="D172" s="29">
        <f t="shared" si="11"/>
        <v>2</v>
      </c>
      <c r="E172" s="29">
        <f t="shared" si="11"/>
        <v>2</v>
      </c>
      <c r="F172" s="29">
        <f t="shared" si="11"/>
        <v>1</v>
      </c>
      <c r="G172" s="54">
        <f>'i-Новостроевская ООШ'!C42</f>
        <v>0</v>
      </c>
      <c r="H172" s="54">
        <f>'i-Новостроевская ООШ'!D42</f>
        <v>0</v>
      </c>
      <c r="I172" s="54">
        <f>'i-Новостроевская ООШ'!E42</f>
        <v>0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9.5" customHeight="1">
      <c r="A173" s="26">
        <v>14</v>
      </c>
      <c r="B173" s="27" t="s">
        <v>123</v>
      </c>
      <c r="C173" s="27" t="s">
        <v>132</v>
      </c>
      <c r="D173" s="29">
        <f t="shared" si="11"/>
        <v>2</v>
      </c>
      <c r="E173" s="29">
        <f t="shared" si="11"/>
        <v>0</v>
      </c>
      <c r="F173" s="29">
        <f t="shared" si="11"/>
        <v>0</v>
      </c>
      <c r="G173" s="54">
        <f>'Дунайская ООШ'!C40</f>
        <v>0</v>
      </c>
      <c r="H173" s="54">
        <f>'Дунайская ООШ'!D40</f>
        <v>0</v>
      </c>
      <c r="I173" s="54">
        <f>'Дунайская ООШ'!E40</f>
        <v>0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9.5" customHeight="1">
      <c r="A174" s="26">
        <v>15</v>
      </c>
      <c r="B174" s="27" t="s">
        <v>123</v>
      </c>
      <c r="C174" s="27" t="s">
        <v>1</v>
      </c>
      <c r="D174" s="29">
        <f t="shared" si="11"/>
        <v>1</v>
      </c>
      <c r="E174" s="29">
        <f t="shared" si="11"/>
        <v>2</v>
      </c>
      <c r="F174" s="29">
        <f t="shared" si="11"/>
        <v>2</v>
      </c>
      <c r="G174" s="54">
        <f>'Замостянская ООШ'!C37</f>
        <v>1</v>
      </c>
      <c r="H174" s="54">
        <f>'Замостянская ООШ'!D37</f>
        <v>1</v>
      </c>
      <c r="I174" s="54">
        <f>'Замостянская ООШ'!E37</f>
        <v>1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9.5" customHeight="1">
      <c r="A175" s="26">
        <v>16</v>
      </c>
      <c r="B175" s="27" t="s">
        <v>123</v>
      </c>
      <c r="C175" s="27" t="s">
        <v>133</v>
      </c>
      <c r="D175" s="29">
        <f t="shared" si="11"/>
        <v>0</v>
      </c>
      <c r="E175" s="29">
        <f t="shared" si="11"/>
        <v>0</v>
      </c>
      <c r="F175" s="29">
        <f t="shared" si="11"/>
        <v>0</v>
      </c>
      <c r="G175" s="54">
        <f>'Порозовская ООШ'!C37</f>
        <v>0</v>
      </c>
      <c r="H175" s="54">
        <f>'Порозовская ООШ'!D37</f>
        <v>0</v>
      </c>
      <c r="I175" s="54">
        <f>'Порозовская ООШ'!E37</f>
        <v>0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9.5" customHeight="1">
      <c r="A176" s="26">
        <v>17</v>
      </c>
      <c r="B176" s="27" t="s">
        <v>123</v>
      </c>
      <c r="C176" s="27" t="s">
        <v>134</v>
      </c>
      <c r="D176" s="29">
        <f t="shared" si="11"/>
        <v>2</v>
      </c>
      <c r="E176" s="29">
        <f t="shared" si="11"/>
        <v>2</v>
      </c>
      <c r="F176" s="29">
        <f t="shared" si="11"/>
        <v>1</v>
      </c>
      <c r="G176" s="54">
        <f>'Косиловская ООШ'!C37</f>
        <v>2</v>
      </c>
      <c r="H176" s="54">
        <f>'Косиловская ООШ'!D37</f>
        <v>2</v>
      </c>
      <c r="I176" s="54">
        <f>'Косиловская ООШ'!E37</f>
        <v>0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9.5" customHeight="1">
      <c r="A177" s="26">
        <v>18</v>
      </c>
      <c r="B177" s="27" t="s">
        <v>123</v>
      </c>
      <c r="C177" s="27" t="s">
        <v>135</v>
      </c>
      <c r="D177" s="29">
        <f t="shared" si="11"/>
        <v>3</v>
      </c>
      <c r="E177" s="29">
        <f t="shared" si="11"/>
        <v>12</v>
      </c>
      <c r="F177" s="29">
        <f t="shared" si="11"/>
        <v>4</v>
      </c>
      <c r="G177" s="54">
        <f>'ФГОУ СОШ №155'!C51</f>
        <v>1</v>
      </c>
      <c r="H177" s="54">
        <f>'ФГОУ СОШ №155'!D51</f>
        <v>4</v>
      </c>
      <c r="I177" s="54">
        <f>'ФГОУ СОШ №155'!E51</f>
        <v>3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21" customHeight="1">
      <c r="A178" s="8">
        <v>19</v>
      </c>
      <c r="B178" s="9" t="s">
        <v>123</v>
      </c>
      <c r="C178" s="9" t="s">
        <v>171</v>
      </c>
      <c r="D178" s="29">
        <f>K178</f>
        <v>0</v>
      </c>
      <c r="E178" s="29">
        <f t="shared" si="11"/>
        <v>1</v>
      </c>
      <c r="F178" s="29">
        <f t="shared" si="11"/>
        <v>0</v>
      </c>
      <c r="G178" s="55">
        <f>'Горьковская ООШ'!C40</f>
        <v>2</v>
      </c>
      <c r="H178" s="55">
        <f>'Горьковская ООШ'!D40</f>
        <v>0</v>
      </c>
      <c r="I178" s="55">
        <f>'Горьковская ООШ'!E40</f>
        <v>1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8.75">
      <c r="A179" s="6"/>
      <c r="B179" s="50"/>
      <c r="C179" s="73" t="s">
        <v>386</v>
      </c>
      <c r="D179" s="73">
        <f aca="true" t="shared" si="12" ref="D179:I179">SUM(D160:D178)</f>
        <v>80</v>
      </c>
      <c r="E179" s="73">
        <f t="shared" si="12"/>
        <v>143</v>
      </c>
      <c r="F179" s="73">
        <f t="shared" si="12"/>
        <v>87</v>
      </c>
      <c r="G179" s="73">
        <f t="shared" si="12"/>
        <v>57</v>
      </c>
      <c r="H179" s="73">
        <f t="shared" si="12"/>
        <v>58</v>
      </c>
      <c r="I179" s="73">
        <f t="shared" si="12"/>
        <v>24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8.75">
      <c r="A180" s="6"/>
      <c r="B180" s="5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8.75">
      <c r="A181" s="6"/>
      <c r="B181" s="5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8.75">
      <c r="A182" s="6"/>
      <c r="B182" s="5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8.75">
      <c r="A183" s="6"/>
      <c r="B183" s="5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8.75">
      <c r="A184" s="6"/>
      <c r="B184" s="5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8.75">
      <c r="A185" s="6"/>
      <c r="B185" s="5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8.75">
      <c r="A186" s="6"/>
      <c r="B186" s="5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8.75">
      <c r="A187" s="6"/>
      <c r="B187" s="5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8.75">
      <c r="A188" s="6"/>
      <c r="B188" s="50" t="s">
        <v>27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26.25" customHeight="1">
      <c r="A189" s="6"/>
      <c r="B189" s="19" t="s">
        <v>10</v>
      </c>
      <c r="C189" s="125" t="s">
        <v>28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7"/>
      <c r="N189" s="128" t="s">
        <v>30</v>
      </c>
      <c r="O189" s="129"/>
      <c r="P189" s="130"/>
      <c r="Q189" s="2"/>
      <c r="R189" s="2"/>
      <c r="S189" s="2"/>
      <c r="T189" s="3"/>
      <c r="U189" s="6"/>
    </row>
    <row r="190" spans="1:21" ht="15.75">
      <c r="A190" s="6"/>
      <c r="B190" s="131">
        <v>14</v>
      </c>
      <c r="C190" s="99" t="s">
        <v>29</v>
      </c>
      <c r="D190" s="100"/>
      <c r="E190" s="100"/>
      <c r="F190" s="100"/>
      <c r="G190" s="100"/>
      <c r="H190" s="100"/>
      <c r="I190" s="100"/>
      <c r="J190" s="100"/>
      <c r="K190" s="100"/>
      <c r="L190" s="100"/>
      <c r="M190" s="101"/>
      <c r="N190" s="122">
        <f>'Горьковская ООШ'!N45:P45+'Почаевская СОШ'!N49:P49+'Смородинская СОШ'!N45:P45+'Безыменская СОШ'!N46:P46+'Гора-Подольская СОШ'!N52:P52+'Головчинская СОШ с УИОП'!N254:P254+'СОШ с УИОП'!N183:P183+'СОШ им.В.Г.Шухова'!N172:P172+'ФГОУ СОШ №155'!N56:P56+'Мокро-Орловская СОШ'!N44:P44+'Дунайская ООШ'!N45:P45+'Порозовская ООШ'!N42:P42+'Добросельская ООШ'!N48:P48+'Замостянская ООШ'!N42:P42+'Козинская СОШ'!N54:P54+'Дорогощанская СОШ'!N49:P49+'Косиловская ООШ'!N42:P42+'i-Новостроевская ООШ'!N47:P47+'Ивано_Лисичанская СОШ'!N49:P49</f>
        <v>18</v>
      </c>
      <c r="O190" s="123"/>
      <c r="P190" s="124"/>
      <c r="Q190" s="18"/>
      <c r="R190" s="18"/>
      <c r="S190" s="18"/>
      <c r="T190" s="6"/>
      <c r="U190" s="6"/>
    </row>
    <row r="191" spans="1:21" ht="15.75">
      <c r="A191" s="6"/>
      <c r="B191" s="132"/>
      <c r="C191" s="99" t="s">
        <v>31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1"/>
      <c r="N191" s="122">
        <f>'Горьковская ООШ'!N46:P46+'Почаевская СОШ'!N50:P50+'Смородинская СОШ'!N46:P46+'Безыменская СОШ'!N47:P47+'Гора-Подольская СОШ'!N53:P53+'Головчинская СОШ с УИОП'!N255:P255+'СОШ с УИОП'!N184:P184+'СОШ им.В.Г.Шухова'!N173:P173+'ФГОУ СОШ №155'!N57:P57+'Мокро-Орловская СОШ'!N45:P45+'Дунайская ООШ'!N46:P46+'Порозовская ООШ'!N43:P43+'Добросельская ООШ'!N49:P49+'Замостянская ООШ'!N43:P43+'Козинская СОШ'!N55:P55+'Дорогощанская СОШ'!N50:P50+'Косиловская ООШ'!N43:P43+'i-Новостроевская ООШ'!N48:P48+'Ивано_Лисичанская СОШ'!N50:P50</f>
        <v>138</v>
      </c>
      <c r="O191" s="123"/>
      <c r="P191" s="124"/>
      <c r="Q191" s="6"/>
      <c r="R191" s="6"/>
      <c r="S191" s="6"/>
      <c r="T191" s="6"/>
      <c r="U191" s="6"/>
    </row>
    <row r="192" spans="1:21" ht="15.75">
      <c r="A192" s="6"/>
      <c r="B192" s="132"/>
      <c r="C192" s="99" t="s">
        <v>32</v>
      </c>
      <c r="D192" s="100"/>
      <c r="E192" s="100"/>
      <c r="F192" s="100"/>
      <c r="G192" s="100"/>
      <c r="H192" s="100"/>
      <c r="I192" s="100"/>
      <c r="J192" s="100"/>
      <c r="K192" s="100"/>
      <c r="L192" s="100"/>
      <c r="M192" s="101"/>
      <c r="N192" s="122">
        <f>'Горьковская ООШ'!N47:P47+'Почаевская СОШ'!N51:P51+'Смородинская СОШ'!N47:P47+'Безыменская СОШ'!N48:P48+'Гора-Подольская СОШ'!N54:P54+'Головчинская СОШ с УИОП'!N256:P256+'СОШ с УИОП'!N185:P185+'СОШ им.В.Г.Шухова'!N174:P174+'ФГОУ СОШ №155'!N58:P58+'Мокро-Орловская СОШ'!N46:P46+'Дунайская ООШ'!N47:P47+'Порозовская ООШ'!N44:P44+'Добросельская ООШ'!N50:P50+'Замостянская ООШ'!N44:P44+'Козинская СОШ'!N56:P56+'Дорогощанская СОШ'!N51:P51+'Косиловская ООШ'!N44:P44+'i-Новостроевская ООШ'!N49:P49+'Ивано_Лисичанская СОШ'!N51:P51</f>
        <v>64</v>
      </c>
      <c r="O192" s="123"/>
      <c r="P192" s="124"/>
      <c r="Q192" s="6"/>
      <c r="R192" s="6"/>
      <c r="S192" s="6"/>
      <c r="T192" s="6"/>
      <c r="U192" s="6"/>
    </row>
    <row r="193" spans="1:21" ht="15.75">
      <c r="A193" s="6"/>
      <c r="B193" s="132"/>
      <c r="C193" s="99" t="s">
        <v>33</v>
      </c>
      <c r="D193" s="100"/>
      <c r="E193" s="100"/>
      <c r="F193" s="100"/>
      <c r="G193" s="100"/>
      <c r="H193" s="100"/>
      <c r="I193" s="100"/>
      <c r="J193" s="100"/>
      <c r="K193" s="100"/>
      <c r="L193" s="100"/>
      <c r="M193" s="101"/>
      <c r="N193" s="122">
        <f>'Горьковская ООШ'!N48:P48+'Почаевская СОШ'!N52:P52+'Смородинская СОШ'!N48:P48+'Безыменская СОШ'!N49:P49+'Гора-Подольская СОШ'!N55:P55+'Головчинская СОШ с УИОП'!N257:P257+'СОШ с УИОП'!N186:P186+'СОШ им.В.Г.Шухова'!N175:P175+'ФГОУ СОШ №155'!N59:P59+'Мокро-Орловская СОШ'!N47:P47+'Дунайская ООШ'!N48:P48+'Порозовская ООШ'!N45:P45+'Добросельская ООШ'!N51:P51+'Замостянская ООШ'!N45:P45+'Козинская СОШ'!N57:P57+'Дорогощанская СОШ'!N52:P52+'Косиловская ООШ'!N45:P45+'i-Новостроевская ООШ'!N50:P50+'Ивано_Лисичанская СОШ'!N52:P52</f>
        <v>21</v>
      </c>
      <c r="O193" s="123"/>
      <c r="P193" s="124"/>
      <c r="Q193" s="6"/>
      <c r="R193" s="6"/>
      <c r="S193" s="6"/>
      <c r="T193" s="6"/>
      <c r="U193" s="6"/>
    </row>
    <row r="194" spans="1:21" ht="15.75">
      <c r="A194" s="6"/>
      <c r="B194" s="133"/>
      <c r="C194" s="99" t="s">
        <v>34</v>
      </c>
      <c r="D194" s="100"/>
      <c r="E194" s="100"/>
      <c r="F194" s="100"/>
      <c r="G194" s="100"/>
      <c r="H194" s="100"/>
      <c r="I194" s="100"/>
      <c r="J194" s="100"/>
      <c r="K194" s="100"/>
      <c r="L194" s="100"/>
      <c r="M194" s="101"/>
      <c r="N194" s="122">
        <f>'Горьковская ООШ'!N49:P49+'Почаевская СОШ'!N53:P53+'Смородинская СОШ'!N49:P49+'Безыменская СОШ'!N50:P50+'Гора-Подольская СОШ'!N56:P56+'Головчинская СОШ с УИОП'!N258:P258+'СОШ с УИОП'!N187:P187+'СОШ им.В.Г.Шухова'!N176:P176+'ФГОУ СОШ №155'!N60:P60+'Мокро-Орловская СОШ'!N48:P48+'Дунайская ООШ'!N49:P49+'Порозовская ООШ'!N46:P46+'Добросельская ООШ'!N52:P52+'Замостянская ООШ'!N46:P46+'Козинская СОШ'!N58:P58+'Дорогощанская СОШ'!N53:P53+'Косиловская ООШ'!N46:P46+'i-Новостроевская ООШ'!N51:P51+'Ивано_Лисичанская СОШ'!N53:P53</f>
        <v>5</v>
      </c>
      <c r="O194" s="123"/>
      <c r="P194" s="124"/>
      <c r="Q194" s="6"/>
      <c r="R194" s="6"/>
      <c r="S194" s="6"/>
      <c r="T194" s="6"/>
      <c r="U194" s="6"/>
    </row>
    <row r="195" spans="2:16" ht="15.75">
      <c r="B195" s="96">
        <v>15</v>
      </c>
      <c r="C195" s="99" t="s">
        <v>36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101"/>
      <c r="N195" s="122">
        <f>'Горьковская ООШ'!N50:P50+'Почаевская СОШ'!N54:P54+'Смородинская СОШ'!N50:P50+'Безыменская СОШ'!N51:P51+'Гора-Подольская СОШ'!N57:P57+'Головчинская СОШ с УИОП'!N259:P259+'СОШ с УИОП'!N188:P188+'СОШ им.В.Г.Шухова'!N177:P177+'ФГОУ СОШ №155'!N61:P61+'Мокро-Орловская СОШ'!N49:P49+'Дунайская ООШ'!N50:P50+'Порозовская ООШ'!N47:P47+'Добросельская ООШ'!N53:P53+'Замостянская ООШ'!N47:P47+'Козинская СОШ'!N59:P59+'Дорогощанская СОШ'!N54:P54+'Косиловская ООШ'!N47:P47+'i-Новостроевская ООШ'!N52:P52+'Ивано_Лисичанская СОШ'!N54:P54</f>
        <v>104</v>
      </c>
      <c r="O195" s="123"/>
      <c r="P195" s="124"/>
    </row>
    <row r="196" spans="2:16" ht="15.75">
      <c r="B196" s="97"/>
      <c r="C196" s="99" t="s">
        <v>37</v>
      </c>
      <c r="D196" s="100"/>
      <c r="E196" s="100"/>
      <c r="F196" s="100"/>
      <c r="G196" s="100"/>
      <c r="H196" s="100"/>
      <c r="I196" s="100"/>
      <c r="J196" s="100"/>
      <c r="K196" s="100"/>
      <c r="L196" s="100"/>
      <c r="M196" s="101"/>
      <c r="N196" s="122">
        <f>'Горьковская ООШ'!N51:P51+'Почаевская СОШ'!N55:P55+'Смородинская СОШ'!N51:P51+'Безыменская СОШ'!N52:P52+'Гора-Подольская СОШ'!N58:P58+'Головчинская СОШ с УИОП'!N260:P260+'СОШ с УИОП'!N189:P189+'СОШ им.В.Г.Шухова'!N178:P178+'ФГОУ СОШ №155'!N62:P62+'Мокро-Орловская СОШ'!N50:P50+'Дунайская ООШ'!N51:P51+'Порозовская ООШ'!N48:P48+'Добросельская ООШ'!N54:P54+'Замостянская ООШ'!N48:P48+'Козинская СОШ'!N60:P60+'Дорогощанская СОШ'!N55:P55+'Косиловская ООШ'!N48:P48+'i-Новостроевская ООШ'!N53:P53+'Ивано_Лисичанская СОШ'!N55:P55</f>
        <v>56</v>
      </c>
      <c r="O196" s="123"/>
      <c r="P196" s="124"/>
    </row>
    <row r="197" spans="2:16" ht="15.75">
      <c r="B197" s="98"/>
      <c r="C197" s="99" t="s">
        <v>32</v>
      </c>
      <c r="D197" s="100"/>
      <c r="E197" s="100"/>
      <c r="F197" s="100"/>
      <c r="G197" s="100"/>
      <c r="H197" s="100"/>
      <c r="I197" s="100"/>
      <c r="J197" s="100"/>
      <c r="K197" s="100"/>
      <c r="L197" s="100"/>
      <c r="M197" s="101"/>
      <c r="N197" s="122">
        <f>'Горьковская ООШ'!N52:P52+'Почаевская СОШ'!N56:P56+'Смородинская СОШ'!N52:P52+'Безыменская СОШ'!N53:P53+'Гора-Подольская СОШ'!N59:P59+'Головчинская СОШ с УИОП'!N261:P261+'СОШ с УИОП'!N190:P190+'СОШ им.В.Г.Шухова'!N179:P179+'ФГОУ СОШ №155'!N63:P63+'Мокро-Орловская СОШ'!N51:P51+'Дунайская ООШ'!N52:P52+'Порозовская ООШ'!N49:P49+'Добросельская ООШ'!N55:P55+'Замостянская ООШ'!N49:P49+'Козинская СОШ'!N61:P61+'Дорогощанская СОШ'!N56:P56+'Косиловская ООШ'!N49:P49+'i-Новостроевская ООШ'!N54:P54+'Ивано_Лисичанская СОШ'!N56:P56</f>
        <v>56</v>
      </c>
      <c r="O197" s="123"/>
      <c r="P197" s="124"/>
    </row>
    <row r="198" spans="2:16" ht="15.75">
      <c r="B198" s="94">
        <v>16</v>
      </c>
      <c r="C198" s="99" t="s">
        <v>29</v>
      </c>
      <c r="D198" s="100"/>
      <c r="E198" s="100"/>
      <c r="F198" s="100"/>
      <c r="G198" s="100"/>
      <c r="H198" s="100"/>
      <c r="I198" s="100"/>
      <c r="J198" s="100"/>
      <c r="K198" s="100"/>
      <c r="L198" s="100"/>
      <c r="M198" s="101"/>
      <c r="N198" s="122">
        <f>'Горьковская ООШ'!N53:P53+'Почаевская СОШ'!N57:P57+'Смородинская СОШ'!N53:P53+'Безыменская СОШ'!N54:P54+'Гора-Подольская СОШ'!N60:P60+'Головчинская СОШ с УИОП'!N262:P262+'СОШ с УИОП'!N191:P191+'СОШ им.В.Г.Шухова'!N180:P180+'ФГОУ СОШ №155'!N64:P64+'Мокро-Орловская СОШ'!N52:P52+'Дунайская ООШ'!N53:P53+'Порозовская ООШ'!N50:P50+'Добросельская ООШ'!N56:P56+'Замостянская ООШ'!N50:P50+'Козинская СОШ'!N62:P62+'Дорогощанская СОШ'!N57:P57+'Косиловская ООШ'!N50:P50+'i-Новостроевская ООШ'!N55:P55+'Ивано_Лисичанская СОШ'!N57:P57</f>
        <v>20</v>
      </c>
      <c r="O198" s="123"/>
      <c r="P198" s="124"/>
    </row>
    <row r="199" spans="2:16" ht="15.75">
      <c r="B199" s="94"/>
      <c r="C199" s="99" t="s">
        <v>38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1"/>
      <c r="N199" s="122">
        <f>'Горьковская ООШ'!N54:P54+'Почаевская СОШ'!N58:P58+'Смородинская СОШ'!N54:P54+'Безыменская СОШ'!N55:P55+'Гора-Подольская СОШ'!N61:P61+'Головчинская СОШ с УИОП'!N263:P263+'СОШ с УИОП'!N192:P192+'СОШ им.В.Г.Шухова'!N181:P181+'ФГОУ СОШ №155'!N65:P65+'Мокро-Орловская СОШ'!N53:P53+'Дунайская ООШ'!N54:P54+'Порозовская ООШ'!N51:P51+'Добросельская ООШ'!N57:P57+'Замостянская ООШ'!N51:P51+'Козинская СОШ'!N63:P63+'Дорогощанская СОШ'!N58:P58+'Косиловская ООШ'!N51:P51+'i-Новостроевская ООШ'!N56:P56+'Ивано_Лисичанская СОШ'!N58:P58</f>
        <v>29</v>
      </c>
      <c r="O199" s="123"/>
      <c r="P199" s="124"/>
    </row>
    <row r="200" spans="2:16" ht="15.75">
      <c r="B200" s="94"/>
      <c r="C200" s="99" t="s">
        <v>32</v>
      </c>
      <c r="D200" s="100"/>
      <c r="E200" s="100"/>
      <c r="F200" s="100"/>
      <c r="G200" s="100"/>
      <c r="H200" s="100"/>
      <c r="I200" s="100"/>
      <c r="J200" s="100"/>
      <c r="K200" s="100"/>
      <c r="L200" s="100"/>
      <c r="M200" s="101"/>
      <c r="N200" s="122">
        <f>'Горьковская ООШ'!N55:P55+'Почаевская СОШ'!N59:P59+'Смородинская СОШ'!N55:P55+'Безыменская СОШ'!N56:P56+'Гора-Подольская СОШ'!N62:P62+'Головчинская СОШ с УИОП'!N264:P264+'СОШ с УИОП'!N193:P193+'СОШ им.В.Г.Шухова'!N182:P182+'ФГОУ СОШ №155'!N66:P66+'Мокро-Орловская СОШ'!N54:P54+'Дунайская ООШ'!N55:P55+'Порозовская ООШ'!N52:P52+'Добросельская ООШ'!N58:P58+'Замостянская ООШ'!N52:P52+'Козинская СОШ'!N64:P64+'Дорогощанская СОШ'!N59:P59+'Косиловская ООШ'!N52:P52+'i-Новостроевская ООШ'!N57:P57+'Ивано_Лисичанская СОШ'!N59:P59</f>
        <v>35</v>
      </c>
      <c r="O200" s="123"/>
      <c r="P200" s="124"/>
    </row>
    <row r="201" spans="2:16" ht="15.75">
      <c r="B201" s="94"/>
      <c r="C201" s="95" t="s">
        <v>39</v>
      </c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122">
        <f>'Горьковская ООШ'!N56:P56+'Почаевская СОШ'!N60:P60+'Смородинская СОШ'!N56:P56+'Безыменская СОШ'!N57:P57+'Гора-Подольская СОШ'!N63:P63+'Головчинская СОШ с УИОП'!N265:P265+'СОШ с УИОП'!N194:P194+'СОШ им.В.Г.Шухова'!N183:P183+'ФГОУ СОШ №155'!N67:P67+'Мокро-Орловская СОШ'!N55:P55+'Дунайская ООШ'!N56:P56+'Порозовская ООШ'!N53:P53+'Добросельская ООШ'!N59:P59+'Замостянская ООШ'!N53:P53+'Козинская СОШ'!N65:P65+'Дорогощанская СОШ'!N60:P60+'Косиловская ООШ'!N53:P53+'i-Новостроевская ООШ'!N58:P58+'Ивано_Лисичанская СОШ'!N60:P60</f>
        <v>86</v>
      </c>
      <c r="O201" s="123"/>
      <c r="P201" s="124"/>
    </row>
    <row r="202" spans="2:16" ht="15.75">
      <c r="B202" s="94"/>
      <c r="C202" s="95" t="s">
        <v>40</v>
      </c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122">
        <f>'Горьковская ООШ'!N57:P57+'Почаевская СОШ'!N61:P61+'Смородинская СОШ'!N57:P57+'Безыменская СОШ'!N58:P58+'Гора-Подольская СОШ'!N64:P64+'Головчинская СОШ с УИОП'!N266:P266+'СОШ с УИОП'!N195:P195+'СОШ им.В.Г.Шухова'!N184:P184+'ФГОУ СОШ №155'!N68:P68+'Мокро-Орловская СОШ'!N56:P56+'Дунайская ООШ'!N57:P57+'Порозовская ООШ'!N54:P54+'Добросельская ООШ'!N60:P60+'Замостянская ООШ'!N54:P54+'Козинская СОШ'!N66:P66+'Дорогощанская СОШ'!N61:P61+'Косиловская ООШ'!N54:P54+'i-Новостроевская ООШ'!N59:P59+'Ивано_Лисичанская СОШ'!N61:P61</f>
        <v>49</v>
      </c>
      <c r="O202" s="123"/>
      <c r="P202" s="124"/>
    </row>
    <row r="204" spans="2:8" ht="15.75">
      <c r="B204" s="81"/>
      <c r="C204" s="84" t="s">
        <v>410</v>
      </c>
      <c r="D204" s="85"/>
      <c r="E204" s="85"/>
      <c r="F204" s="85"/>
      <c r="G204" s="85"/>
      <c r="H204" s="85"/>
    </row>
    <row r="205" spans="2:5" ht="29.25" customHeight="1">
      <c r="B205" s="83" t="s">
        <v>10</v>
      </c>
      <c r="C205" s="83" t="s">
        <v>411</v>
      </c>
      <c r="D205" s="86" t="s">
        <v>412</v>
      </c>
      <c r="E205" s="87"/>
    </row>
    <row r="206" spans="2:5" ht="15">
      <c r="B206" s="88" t="s">
        <v>413</v>
      </c>
      <c r="C206" s="82" t="s">
        <v>414</v>
      </c>
      <c r="D206" s="90">
        <v>176</v>
      </c>
      <c r="E206" s="91"/>
    </row>
    <row r="207" spans="2:5" ht="15">
      <c r="B207" s="89"/>
      <c r="C207" s="82" t="s">
        <v>415</v>
      </c>
      <c r="D207" s="90">
        <v>9</v>
      </c>
      <c r="E207" s="91"/>
    </row>
  </sheetData>
  <sheetProtection/>
  <mergeCells count="143">
    <mergeCell ref="A128:A129"/>
    <mergeCell ref="B128:B129"/>
    <mergeCell ref="C128:C129"/>
    <mergeCell ref="D128:I128"/>
    <mergeCell ref="A65:A66"/>
    <mergeCell ref="B65:B66"/>
    <mergeCell ref="C65:C66"/>
    <mergeCell ref="B97:B98"/>
    <mergeCell ref="C97:C98"/>
    <mergeCell ref="D97:I97"/>
    <mergeCell ref="A97:A98"/>
    <mergeCell ref="A158:A159"/>
    <mergeCell ref="B158:B159"/>
    <mergeCell ref="C158:C159"/>
    <mergeCell ref="D158:I158"/>
    <mergeCell ref="D32:M32"/>
    <mergeCell ref="A32:A34"/>
    <mergeCell ref="B32:B34"/>
    <mergeCell ref="C32:C34"/>
    <mergeCell ref="D65:M65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18:H18"/>
    <mergeCell ref="G21:H21"/>
    <mergeCell ref="I21:J21"/>
    <mergeCell ref="K21:L21"/>
    <mergeCell ref="G22:H22"/>
    <mergeCell ref="I22:J22"/>
    <mergeCell ref="K22:L22"/>
    <mergeCell ref="G14:H14"/>
    <mergeCell ref="N6:N8"/>
    <mergeCell ref="G9:H9"/>
    <mergeCell ref="G10:H10"/>
    <mergeCell ref="G20:H20"/>
    <mergeCell ref="I20:J20"/>
    <mergeCell ref="K20:L20"/>
    <mergeCell ref="G19:H19"/>
    <mergeCell ref="I19:J19"/>
    <mergeCell ref="K19:L19"/>
    <mergeCell ref="G17:H17"/>
    <mergeCell ref="I17:J17"/>
    <mergeCell ref="K17:L17"/>
    <mergeCell ref="G16:H16"/>
    <mergeCell ref="I16:J16"/>
    <mergeCell ref="G15:H15"/>
    <mergeCell ref="B190:B194"/>
    <mergeCell ref="B6:B8"/>
    <mergeCell ref="N202:P202"/>
    <mergeCell ref="B4:M4"/>
    <mergeCell ref="F6:L6"/>
    <mergeCell ref="G13:H13"/>
    <mergeCell ref="I13:J13"/>
    <mergeCell ref="K13:L13"/>
    <mergeCell ref="M6:M8"/>
    <mergeCell ref="I18:J18"/>
    <mergeCell ref="N198:P198"/>
    <mergeCell ref="C199:M199"/>
    <mergeCell ref="N199:P199"/>
    <mergeCell ref="C200:M200"/>
    <mergeCell ref="N200:P200"/>
    <mergeCell ref="C201:M201"/>
    <mergeCell ref="N201:P201"/>
    <mergeCell ref="C198:M198"/>
    <mergeCell ref="N195:P195"/>
    <mergeCell ref="C196:M196"/>
    <mergeCell ref="N196:P196"/>
    <mergeCell ref="C197:M197"/>
    <mergeCell ref="N197:P197"/>
    <mergeCell ref="C192:M192"/>
    <mergeCell ref="N192:P192"/>
    <mergeCell ref="C193:M193"/>
    <mergeCell ref="N193:P193"/>
    <mergeCell ref="C194:M194"/>
    <mergeCell ref="N194:P194"/>
    <mergeCell ref="G11:H11"/>
    <mergeCell ref="I10:J10"/>
    <mergeCell ref="K10:L10"/>
    <mergeCell ref="C189:M189"/>
    <mergeCell ref="N189:P189"/>
    <mergeCell ref="C190:M190"/>
    <mergeCell ref="N190:P190"/>
    <mergeCell ref="C191:M191"/>
    <mergeCell ref="N191:P191"/>
    <mergeCell ref="A1:L1"/>
    <mergeCell ref="B2:M2"/>
    <mergeCell ref="B3:M3"/>
    <mergeCell ref="B5:D5"/>
    <mergeCell ref="I9:J9"/>
    <mergeCell ref="K9:L9"/>
    <mergeCell ref="C6:C8"/>
    <mergeCell ref="D6:D8"/>
    <mergeCell ref="E6:E8"/>
    <mergeCell ref="A6:A8"/>
    <mergeCell ref="M33:M34"/>
    <mergeCell ref="G27:H27"/>
    <mergeCell ref="I27:J27"/>
    <mergeCell ref="K27:L27"/>
    <mergeCell ref="J33:J34"/>
    <mergeCell ref="D33:D34"/>
    <mergeCell ref="E33:E34"/>
    <mergeCell ref="F33:F34"/>
    <mergeCell ref="G33:G34"/>
    <mergeCell ref="H33:H34"/>
    <mergeCell ref="K33:K34"/>
    <mergeCell ref="L33:L34"/>
    <mergeCell ref="I33:I34"/>
    <mergeCell ref="K12:L12"/>
    <mergeCell ref="K11:L11"/>
    <mergeCell ref="I11:J11"/>
    <mergeCell ref="K16:L16"/>
    <mergeCell ref="K15:L15"/>
    <mergeCell ref="I15:J15"/>
    <mergeCell ref="I14:J14"/>
    <mergeCell ref="I28:J28"/>
    <mergeCell ref="K28:L28"/>
    <mergeCell ref="F7:F8"/>
    <mergeCell ref="G7:H8"/>
    <mergeCell ref="I7:J8"/>
    <mergeCell ref="K7:L8"/>
    <mergeCell ref="G12:H12"/>
    <mergeCell ref="K14:L14"/>
    <mergeCell ref="I12:J12"/>
    <mergeCell ref="K18:L18"/>
    <mergeCell ref="C204:H204"/>
    <mergeCell ref="D205:E205"/>
    <mergeCell ref="B206:B207"/>
    <mergeCell ref="D206:E206"/>
    <mergeCell ref="D207:E207"/>
    <mergeCell ref="G28:H28"/>
    <mergeCell ref="B198:B202"/>
    <mergeCell ref="C202:M202"/>
    <mergeCell ref="B195:B197"/>
    <mergeCell ref="C195:M195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25">
      <selection activeCell="N72" sqref="N72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00390625" style="0" customWidth="1"/>
    <col min="21" max="21" width="6.57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178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179</v>
      </c>
      <c r="C6" s="117"/>
      <c r="D6" s="117"/>
      <c r="E6" s="117"/>
      <c r="F6" s="117"/>
      <c r="G6" s="117"/>
      <c r="H6" s="117"/>
    </row>
    <row r="8" spans="2:4" ht="15.75">
      <c r="B8" s="117" t="s">
        <v>180</v>
      </c>
      <c r="C8" s="117"/>
      <c r="D8" s="117"/>
    </row>
    <row r="9" spans="2:5" ht="15.75">
      <c r="B9" s="117" t="s">
        <v>181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18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120"/>
      <c r="T12" s="155"/>
      <c r="U12" s="157"/>
    </row>
    <row r="13" spans="1:21" s="4" customFormat="1" ht="15.75">
      <c r="A13" s="8">
        <v>1</v>
      </c>
      <c r="B13" s="9" t="s">
        <v>182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0</v>
      </c>
      <c r="J13" s="8">
        <v>0</v>
      </c>
      <c r="K13" s="8">
        <v>1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8">
        <v>2</v>
      </c>
      <c r="T13" s="10">
        <f>SUM(C13:R13)</f>
        <v>8</v>
      </c>
      <c r="U13" s="10">
        <v>3</v>
      </c>
    </row>
    <row r="14" spans="1:21" s="4" customFormat="1" ht="15.75">
      <c r="A14" s="8">
        <v>2</v>
      </c>
      <c r="B14" s="9" t="s">
        <v>183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29">
        <v>2</v>
      </c>
      <c r="T14" s="10">
        <f aca="true" t="shared" si="0" ref="T14:T27">SUM(C14:R14)</f>
        <v>11</v>
      </c>
      <c r="U14" s="10">
        <v>4</v>
      </c>
    </row>
    <row r="15" spans="1:21" s="4" customFormat="1" ht="15.75">
      <c r="A15" s="26">
        <v>3</v>
      </c>
      <c r="B15" s="9" t="s">
        <v>184</v>
      </c>
      <c r="C15" s="8">
        <v>1</v>
      </c>
      <c r="D15" s="8">
        <v>1</v>
      </c>
      <c r="E15" s="8">
        <v>0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0</v>
      </c>
      <c r="P15" s="8">
        <v>2</v>
      </c>
      <c r="Q15" s="8">
        <v>2</v>
      </c>
      <c r="R15" s="8">
        <v>3</v>
      </c>
      <c r="S15" s="29">
        <v>2</v>
      </c>
      <c r="T15" s="10">
        <f t="shared" si="0"/>
        <v>17</v>
      </c>
      <c r="U15" s="10">
        <v>5</v>
      </c>
    </row>
    <row r="16" spans="1:21" s="4" customFormat="1" ht="15.75">
      <c r="A16" s="8">
        <v>4</v>
      </c>
      <c r="B16" s="9" t="s">
        <v>185</v>
      </c>
      <c r="C16" s="8">
        <v>1</v>
      </c>
      <c r="D16" s="8">
        <v>1</v>
      </c>
      <c r="E16" s="8">
        <v>1</v>
      </c>
      <c r="F16" s="8">
        <v>0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9">
        <v>4</v>
      </c>
      <c r="T16" s="10">
        <f t="shared" si="0"/>
        <v>9</v>
      </c>
      <c r="U16" s="10">
        <v>3</v>
      </c>
    </row>
    <row r="17" spans="1:21" s="4" customFormat="1" ht="15.75">
      <c r="A17" s="8">
        <v>5</v>
      </c>
      <c r="B17" s="9" t="s">
        <v>186</v>
      </c>
      <c r="C17" s="8">
        <v>1</v>
      </c>
      <c r="D17" s="8">
        <v>1</v>
      </c>
      <c r="E17" s="8">
        <v>0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0</v>
      </c>
      <c r="L17" s="8">
        <v>1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29">
        <v>3</v>
      </c>
      <c r="T17" s="10">
        <f t="shared" si="0"/>
        <v>9</v>
      </c>
      <c r="U17" s="10">
        <v>3</v>
      </c>
    </row>
    <row r="18" spans="1:21" s="4" customFormat="1" ht="15.75">
      <c r="A18" s="26">
        <v>6</v>
      </c>
      <c r="B18" s="9" t="s">
        <v>187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0</v>
      </c>
      <c r="N18" s="8">
        <v>1</v>
      </c>
      <c r="O18" s="8">
        <v>0</v>
      </c>
      <c r="P18" s="8">
        <v>2</v>
      </c>
      <c r="Q18" s="8">
        <v>0</v>
      </c>
      <c r="R18" s="8">
        <v>0</v>
      </c>
      <c r="S18" s="29">
        <v>4</v>
      </c>
      <c r="T18" s="10">
        <f t="shared" si="0"/>
        <v>13</v>
      </c>
      <c r="U18" s="10">
        <v>4</v>
      </c>
    </row>
    <row r="19" spans="1:21" s="4" customFormat="1" ht="15.75">
      <c r="A19" s="8">
        <v>7</v>
      </c>
      <c r="B19" s="9" t="s">
        <v>188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0</v>
      </c>
      <c r="Q19" s="8">
        <v>0</v>
      </c>
      <c r="R19" s="8">
        <v>0</v>
      </c>
      <c r="S19" s="29">
        <v>3</v>
      </c>
      <c r="T19" s="10">
        <f t="shared" si="0"/>
        <v>13</v>
      </c>
      <c r="U19" s="10">
        <v>4</v>
      </c>
    </row>
    <row r="20" spans="1:21" s="4" customFormat="1" ht="15.75">
      <c r="A20" s="8">
        <v>8</v>
      </c>
      <c r="B20" s="9" t="s">
        <v>189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29">
        <v>4</v>
      </c>
      <c r="T20" s="10">
        <f t="shared" si="0"/>
        <v>8</v>
      </c>
      <c r="U20" s="10">
        <v>3</v>
      </c>
    </row>
    <row r="21" spans="1:21" s="4" customFormat="1" ht="15.75">
      <c r="A21" s="26">
        <v>9</v>
      </c>
      <c r="B21" s="9" t="s">
        <v>190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0</v>
      </c>
      <c r="N21" s="8">
        <v>1</v>
      </c>
      <c r="O21" s="8">
        <v>0</v>
      </c>
      <c r="P21" s="8">
        <v>2</v>
      </c>
      <c r="Q21" s="8">
        <v>0</v>
      </c>
      <c r="R21" s="8">
        <v>3</v>
      </c>
      <c r="S21" s="29">
        <v>1</v>
      </c>
      <c r="T21" s="10">
        <f t="shared" si="0"/>
        <v>16</v>
      </c>
      <c r="U21" s="10">
        <v>5</v>
      </c>
    </row>
    <row r="22" spans="1:21" s="4" customFormat="1" ht="15.75">
      <c r="A22" s="8">
        <v>10</v>
      </c>
      <c r="B22" s="9" t="s">
        <v>191</v>
      </c>
      <c r="C22" s="8">
        <v>1</v>
      </c>
      <c r="D22" s="8">
        <v>1</v>
      </c>
      <c r="E22" s="8">
        <v>1</v>
      </c>
      <c r="F22" s="8">
        <v>0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v>0</v>
      </c>
      <c r="P22" s="8">
        <v>2</v>
      </c>
      <c r="Q22" s="8">
        <v>2</v>
      </c>
      <c r="R22" s="8">
        <v>0</v>
      </c>
      <c r="S22" s="29">
        <v>2</v>
      </c>
      <c r="T22" s="10">
        <f t="shared" si="0"/>
        <v>14</v>
      </c>
      <c r="U22" s="10">
        <v>4</v>
      </c>
    </row>
    <row r="23" spans="1:21" s="4" customFormat="1" ht="15.75">
      <c r="A23" s="8">
        <v>11</v>
      </c>
      <c r="B23" s="9" t="s">
        <v>192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0</v>
      </c>
      <c r="K23" s="8">
        <v>1</v>
      </c>
      <c r="L23" s="8">
        <v>1</v>
      </c>
      <c r="M23" s="8">
        <v>1</v>
      </c>
      <c r="N23" s="8">
        <v>1</v>
      </c>
      <c r="O23" s="8">
        <v>0</v>
      </c>
      <c r="P23" s="8">
        <v>2</v>
      </c>
      <c r="Q23" s="8">
        <v>0</v>
      </c>
      <c r="R23" s="8">
        <v>0</v>
      </c>
      <c r="S23" s="29">
        <v>1</v>
      </c>
      <c r="T23" s="10">
        <f t="shared" si="0"/>
        <v>13</v>
      </c>
      <c r="U23" s="10">
        <v>4</v>
      </c>
    </row>
    <row r="24" spans="1:21" s="4" customFormat="1" ht="15.75">
      <c r="A24" s="26">
        <v>12</v>
      </c>
      <c r="B24" s="9" t="s">
        <v>193</v>
      </c>
      <c r="C24" s="8">
        <v>1</v>
      </c>
      <c r="D24" s="8">
        <v>1</v>
      </c>
      <c r="E24" s="8">
        <v>1</v>
      </c>
      <c r="F24" s="8">
        <v>0</v>
      </c>
      <c r="G24" s="8">
        <v>1</v>
      </c>
      <c r="H24" s="8">
        <v>0</v>
      </c>
      <c r="I24" s="8">
        <v>1</v>
      </c>
      <c r="J24" s="8">
        <v>1</v>
      </c>
      <c r="K24" s="8">
        <v>1</v>
      </c>
      <c r="L24" s="8">
        <v>1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29">
        <v>4</v>
      </c>
      <c r="T24" s="10">
        <f t="shared" si="0"/>
        <v>9</v>
      </c>
      <c r="U24" s="10">
        <v>3</v>
      </c>
    </row>
    <row r="25" spans="1:21" s="4" customFormat="1" ht="15.75">
      <c r="A25" s="8">
        <v>13</v>
      </c>
      <c r="B25" s="9" t="s">
        <v>194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2</v>
      </c>
      <c r="Q25" s="8">
        <v>2</v>
      </c>
      <c r="R25" s="8">
        <v>3</v>
      </c>
      <c r="S25" s="29">
        <v>1</v>
      </c>
      <c r="T25" s="10">
        <f t="shared" si="0"/>
        <v>20</v>
      </c>
      <c r="U25" s="10">
        <v>5</v>
      </c>
    </row>
    <row r="26" spans="1:21" s="4" customFormat="1" ht="15.75">
      <c r="A26" s="8">
        <v>14</v>
      </c>
      <c r="B26" s="9" t="s">
        <v>195</v>
      </c>
      <c r="C26" s="8">
        <v>1</v>
      </c>
      <c r="D26" s="8">
        <v>1</v>
      </c>
      <c r="E26" s="8">
        <v>0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29">
        <v>3</v>
      </c>
      <c r="T26" s="10">
        <f t="shared" si="0"/>
        <v>9</v>
      </c>
      <c r="U26" s="10">
        <v>3</v>
      </c>
    </row>
    <row r="27" spans="1:21" s="4" customFormat="1" ht="15.75">
      <c r="A27" s="26">
        <v>15</v>
      </c>
      <c r="B27" s="9" t="s">
        <v>196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0</v>
      </c>
      <c r="N27" s="8">
        <v>1</v>
      </c>
      <c r="O27" s="8">
        <v>1</v>
      </c>
      <c r="P27" s="8">
        <v>2</v>
      </c>
      <c r="Q27" s="8">
        <v>2</v>
      </c>
      <c r="R27" s="8">
        <v>1</v>
      </c>
      <c r="S27" s="29">
        <v>3</v>
      </c>
      <c r="T27" s="10">
        <f t="shared" si="0"/>
        <v>17</v>
      </c>
      <c r="U27" s="10">
        <v>5</v>
      </c>
    </row>
    <row r="28" spans="1:21" s="4" customFormat="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43" t="s">
        <v>15</v>
      </c>
      <c r="C29" s="15"/>
      <c r="D29" s="14" t="s">
        <v>16</v>
      </c>
      <c r="E29" s="14" t="s">
        <v>17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143"/>
      <c r="C30" s="14" t="s">
        <v>18</v>
      </c>
      <c r="D30" s="17">
        <v>4</v>
      </c>
      <c r="E30" s="32">
        <f>D30/15*100</f>
        <v>26.666666666666668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143"/>
      <c r="C31" s="14" t="s">
        <v>19</v>
      </c>
      <c r="D31" s="17">
        <v>5</v>
      </c>
      <c r="E31" s="32">
        <f>D31/15*100</f>
        <v>33.33333333333333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5.75">
      <c r="A32" s="5"/>
      <c r="B32" s="143"/>
      <c r="C32" s="14" t="s">
        <v>20</v>
      </c>
      <c r="D32" s="17">
        <v>6</v>
      </c>
      <c r="E32" s="32">
        <f>D32/15*100</f>
        <v>40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15.75">
      <c r="A33" s="5"/>
      <c r="B33" s="143"/>
      <c r="C33" s="14" t="s">
        <v>21</v>
      </c>
      <c r="D33" s="17">
        <v>0</v>
      </c>
      <c r="E33" s="32">
        <f>D33/15*100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5.75">
      <c r="A34" s="5"/>
      <c r="B34" s="143" t="s">
        <v>22</v>
      </c>
      <c r="C34" s="143"/>
      <c r="D34" s="143"/>
      <c r="E34" s="32">
        <f>(D30+D31)/15*100</f>
        <v>60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5.75">
      <c r="A35" s="5"/>
      <c r="B35" s="143" t="s">
        <v>23</v>
      </c>
      <c r="C35" s="143"/>
      <c r="D35" s="143"/>
      <c r="E35" s="32">
        <f>(D31+D32+D30)/15*100</f>
        <v>100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5.75">
      <c r="A36" s="5"/>
      <c r="B36" s="13"/>
      <c r="C36" s="13"/>
      <c r="D36" s="13"/>
      <c r="E36" s="3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15.75">
      <c r="A37" s="5"/>
      <c r="B37" s="13"/>
      <c r="C37" s="13"/>
      <c r="D37" s="13"/>
      <c r="E37" s="3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4" customFormat="1" ht="15.75">
      <c r="A39" s="5"/>
      <c r="B39" s="5" t="s">
        <v>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4" customFormat="1" ht="15.75">
      <c r="A40" s="5"/>
      <c r="B40" s="14" t="s">
        <v>10</v>
      </c>
      <c r="C40" s="14">
        <v>1</v>
      </c>
      <c r="D40" s="14">
        <v>2</v>
      </c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>
        <v>11</v>
      </c>
      <c r="N40" s="14">
        <v>12</v>
      </c>
      <c r="O40" s="14">
        <v>13</v>
      </c>
      <c r="P40" s="14">
        <v>14</v>
      </c>
      <c r="Q40" s="14">
        <v>15</v>
      </c>
      <c r="R40" s="14">
        <v>16</v>
      </c>
      <c r="S40" s="11"/>
      <c r="T40" s="5"/>
      <c r="U40" s="5"/>
    </row>
    <row r="41" spans="1:21" s="4" customFormat="1" ht="15.75">
      <c r="A41" s="5"/>
      <c r="B41" s="14" t="s">
        <v>16</v>
      </c>
      <c r="C41" s="15">
        <f>SUM(C13:C27)</f>
        <v>15</v>
      </c>
      <c r="D41" s="15">
        <f aca="true" t="shared" si="1" ref="D41:O41">SUM(D13:D27)</f>
        <v>15</v>
      </c>
      <c r="E41" s="15">
        <f t="shared" si="1"/>
        <v>12</v>
      </c>
      <c r="F41" s="15">
        <f t="shared" si="1"/>
        <v>12</v>
      </c>
      <c r="G41" s="15">
        <f t="shared" si="1"/>
        <v>15</v>
      </c>
      <c r="H41" s="15">
        <f t="shared" si="1"/>
        <v>14</v>
      </c>
      <c r="I41" s="15">
        <f t="shared" si="1"/>
        <v>13</v>
      </c>
      <c r="J41" s="15">
        <f t="shared" si="1"/>
        <v>12</v>
      </c>
      <c r="K41" s="15">
        <f t="shared" si="1"/>
        <v>14</v>
      </c>
      <c r="L41" s="15">
        <f t="shared" si="1"/>
        <v>13</v>
      </c>
      <c r="M41" s="15">
        <f t="shared" si="1"/>
        <v>3</v>
      </c>
      <c r="N41" s="15">
        <f t="shared" si="1"/>
        <v>12</v>
      </c>
      <c r="O41" s="15">
        <f t="shared" si="1"/>
        <v>4</v>
      </c>
      <c r="P41" s="15">
        <v>7</v>
      </c>
      <c r="Q41" s="15">
        <v>4</v>
      </c>
      <c r="R41" s="15">
        <v>3</v>
      </c>
      <c r="S41" s="12"/>
      <c r="T41" s="5"/>
      <c r="U41" s="5"/>
    </row>
    <row r="42" spans="1:21" ht="15.75">
      <c r="A42" s="6"/>
      <c r="B42" s="14" t="s">
        <v>17</v>
      </c>
      <c r="C42" s="17">
        <f>C41/15*100</f>
        <v>100</v>
      </c>
      <c r="D42" s="17">
        <f aca="true" t="shared" si="2" ref="D42:R42">D41/15*100</f>
        <v>100</v>
      </c>
      <c r="E42" s="17">
        <f t="shared" si="2"/>
        <v>80</v>
      </c>
      <c r="F42" s="17">
        <f t="shared" si="2"/>
        <v>80</v>
      </c>
      <c r="G42" s="17">
        <f t="shared" si="2"/>
        <v>100</v>
      </c>
      <c r="H42" s="17">
        <f t="shared" si="2"/>
        <v>93.33333333333333</v>
      </c>
      <c r="I42" s="17">
        <f t="shared" si="2"/>
        <v>86.66666666666667</v>
      </c>
      <c r="J42" s="17">
        <f t="shared" si="2"/>
        <v>80</v>
      </c>
      <c r="K42" s="17">
        <f t="shared" si="2"/>
        <v>93.33333333333333</v>
      </c>
      <c r="L42" s="17">
        <f t="shared" si="2"/>
        <v>86.66666666666667</v>
      </c>
      <c r="M42" s="17">
        <f t="shared" si="2"/>
        <v>20</v>
      </c>
      <c r="N42" s="17">
        <f t="shared" si="2"/>
        <v>80</v>
      </c>
      <c r="O42" s="17">
        <f t="shared" si="2"/>
        <v>26.666666666666668</v>
      </c>
      <c r="P42" s="17">
        <f t="shared" si="2"/>
        <v>46.666666666666664</v>
      </c>
      <c r="Q42" s="17">
        <f t="shared" si="2"/>
        <v>26.666666666666668</v>
      </c>
      <c r="R42" s="17">
        <f t="shared" si="2"/>
        <v>20</v>
      </c>
      <c r="S42" s="13"/>
      <c r="T42" s="6"/>
      <c r="U42" s="6"/>
    </row>
    <row r="43" spans="1:2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6" t="s">
        <v>24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14" t="s">
        <v>10</v>
      </c>
      <c r="C45" s="14">
        <v>1</v>
      </c>
      <c r="D45" s="14">
        <v>2</v>
      </c>
      <c r="E45" s="14">
        <v>3</v>
      </c>
      <c r="F45" s="14">
        <v>4</v>
      </c>
      <c r="G45" s="14">
        <v>5</v>
      </c>
      <c r="H45" s="14">
        <v>6</v>
      </c>
      <c r="I45" s="14">
        <v>7</v>
      </c>
      <c r="J45" s="14">
        <v>8</v>
      </c>
      <c r="K45" s="14">
        <v>9</v>
      </c>
      <c r="L45" s="14">
        <v>10</v>
      </c>
      <c r="M45" s="14">
        <v>11</v>
      </c>
      <c r="N45" s="14">
        <v>12</v>
      </c>
      <c r="O45" s="14">
        <v>13</v>
      </c>
      <c r="P45" s="14">
        <v>14</v>
      </c>
      <c r="Q45" s="14">
        <v>15</v>
      </c>
      <c r="R45" s="14">
        <v>16</v>
      </c>
      <c r="S45" s="11"/>
      <c r="T45" s="6"/>
      <c r="U45" s="6"/>
    </row>
    <row r="46" spans="1:21" ht="15.75">
      <c r="A46" s="6"/>
      <c r="B46" s="14" t="s">
        <v>16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2</v>
      </c>
      <c r="Q46" s="15">
        <v>0</v>
      </c>
      <c r="R46" s="15">
        <v>3</v>
      </c>
      <c r="S46" s="12"/>
      <c r="T46" s="6"/>
      <c r="U46" s="6"/>
    </row>
    <row r="47" spans="1:21" ht="15.75">
      <c r="A47" s="6"/>
      <c r="B47" s="14" t="s">
        <v>17</v>
      </c>
      <c r="C47" s="15">
        <f>C46/15*100</f>
        <v>0</v>
      </c>
      <c r="D47" s="15">
        <f aca="true" t="shared" si="3" ref="D47:R47">D46/15*100</f>
        <v>0</v>
      </c>
      <c r="E47" s="15">
        <f t="shared" si="3"/>
        <v>0</v>
      </c>
      <c r="F47" s="15">
        <f t="shared" si="3"/>
        <v>0</v>
      </c>
      <c r="G47" s="15">
        <f t="shared" si="3"/>
        <v>0</v>
      </c>
      <c r="H47" s="15">
        <f t="shared" si="3"/>
        <v>0</v>
      </c>
      <c r="I47" s="15">
        <f t="shared" si="3"/>
        <v>0</v>
      </c>
      <c r="J47" s="15">
        <f t="shared" si="3"/>
        <v>0</v>
      </c>
      <c r="K47" s="15">
        <f t="shared" si="3"/>
        <v>0</v>
      </c>
      <c r="L47" s="15">
        <f t="shared" si="3"/>
        <v>0</v>
      </c>
      <c r="M47" s="15">
        <f t="shared" si="3"/>
        <v>0</v>
      </c>
      <c r="N47" s="15">
        <f t="shared" si="3"/>
        <v>0</v>
      </c>
      <c r="O47" s="15">
        <f t="shared" si="3"/>
        <v>0</v>
      </c>
      <c r="P47" s="15">
        <f t="shared" si="3"/>
        <v>13.333333333333334</v>
      </c>
      <c r="Q47" s="15">
        <f t="shared" si="3"/>
        <v>0</v>
      </c>
      <c r="R47" s="15">
        <f t="shared" si="3"/>
        <v>20</v>
      </c>
      <c r="S47" s="12"/>
      <c r="T47" s="6"/>
      <c r="U47" s="6"/>
    </row>
    <row r="48" spans="1:21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6"/>
      <c r="B49" s="6" t="s">
        <v>26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6"/>
      <c r="B50" s="14" t="s">
        <v>10</v>
      </c>
      <c r="C50" s="14">
        <v>14</v>
      </c>
      <c r="D50" s="14">
        <v>15</v>
      </c>
      <c r="E50" s="14">
        <v>16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6"/>
      <c r="B51" s="14" t="s">
        <v>16</v>
      </c>
      <c r="C51" s="15">
        <v>1</v>
      </c>
      <c r="D51" s="15">
        <v>4</v>
      </c>
      <c r="E51" s="15">
        <v>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6"/>
      <c r="B52" s="14" t="s">
        <v>17</v>
      </c>
      <c r="C52" s="17">
        <f>C51/15*100</f>
        <v>6.666666666666667</v>
      </c>
      <c r="D52" s="17">
        <f>D51/15*100</f>
        <v>26.666666666666668</v>
      </c>
      <c r="E52" s="17">
        <f>E51/15*100</f>
        <v>20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6"/>
      <c r="B54" s="6" t="s">
        <v>27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26.25" customHeight="1">
      <c r="A55" s="6"/>
      <c r="B55" s="20" t="s">
        <v>10</v>
      </c>
      <c r="C55" s="144" t="s">
        <v>28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5" t="s">
        <v>30</v>
      </c>
      <c r="O55" s="145"/>
      <c r="P55" s="145"/>
      <c r="Q55" s="2"/>
      <c r="R55" s="2"/>
      <c r="S55" s="2"/>
      <c r="T55" s="3"/>
      <c r="U55" s="6"/>
    </row>
    <row r="56" spans="1:21" ht="15.75">
      <c r="A56" s="6"/>
      <c r="B56" s="146">
        <v>14</v>
      </c>
      <c r="C56" s="95" t="s">
        <v>29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7">
        <v>0</v>
      </c>
      <c r="O56" s="147"/>
      <c r="P56" s="147"/>
      <c r="Q56" s="18"/>
      <c r="R56" s="18"/>
      <c r="S56" s="18"/>
      <c r="T56" s="6"/>
      <c r="U56" s="6"/>
    </row>
    <row r="57" spans="1:21" ht="15.75">
      <c r="A57" s="6"/>
      <c r="B57" s="146"/>
      <c r="C57" s="95" t="s">
        <v>31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7">
        <v>0</v>
      </c>
      <c r="O57" s="147"/>
      <c r="P57" s="147"/>
      <c r="Q57" s="6"/>
      <c r="R57" s="6"/>
      <c r="S57" s="6"/>
      <c r="T57" s="6"/>
      <c r="U57" s="6"/>
    </row>
    <row r="58" spans="1:21" ht="15.75">
      <c r="A58" s="6"/>
      <c r="B58" s="146"/>
      <c r="C58" s="95" t="s">
        <v>32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47">
        <v>1</v>
      </c>
      <c r="O58" s="147"/>
      <c r="P58" s="147"/>
      <c r="Q58" s="6"/>
      <c r="R58" s="6"/>
      <c r="S58" s="6"/>
      <c r="T58" s="6"/>
      <c r="U58" s="6"/>
    </row>
    <row r="59" spans="1:21" ht="15.75">
      <c r="A59" s="6"/>
      <c r="B59" s="146"/>
      <c r="C59" s="95" t="s">
        <v>33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7">
        <v>5</v>
      </c>
      <c r="O59" s="147"/>
      <c r="P59" s="147"/>
      <c r="Q59" s="6"/>
      <c r="R59" s="6"/>
      <c r="S59" s="6"/>
      <c r="T59" s="6"/>
      <c r="U59" s="6"/>
    </row>
    <row r="60" spans="1:21" ht="15.75">
      <c r="A60" s="6"/>
      <c r="B60" s="146"/>
      <c r="C60" s="95" t="s">
        <v>34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7">
        <v>0</v>
      </c>
      <c r="O60" s="147"/>
      <c r="P60" s="147"/>
      <c r="Q60" s="6"/>
      <c r="R60" s="6"/>
      <c r="S60" s="6"/>
      <c r="T60" s="6"/>
      <c r="U60" s="6"/>
    </row>
    <row r="61" spans="2:16" ht="15.75">
      <c r="B61" s="148">
        <v>15</v>
      </c>
      <c r="C61" s="95" t="s">
        <v>36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49">
        <v>8</v>
      </c>
      <c r="O61" s="149"/>
      <c r="P61" s="149"/>
    </row>
    <row r="62" spans="2:16" ht="15.75">
      <c r="B62" s="148"/>
      <c r="C62" s="95" t="s">
        <v>35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51">
        <v>0</v>
      </c>
      <c r="O62" s="152"/>
      <c r="P62" s="153"/>
    </row>
    <row r="63" spans="2:16" ht="15.75">
      <c r="B63" s="148"/>
      <c r="C63" s="95" t="s">
        <v>37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9">
        <v>4</v>
      </c>
      <c r="O63" s="149"/>
      <c r="P63" s="149"/>
    </row>
    <row r="64" spans="2:16" ht="15.75">
      <c r="B64" s="148"/>
      <c r="C64" s="95" t="s">
        <v>32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49">
        <v>0</v>
      </c>
      <c r="O64" s="149"/>
      <c r="P64" s="149"/>
    </row>
    <row r="65" spans="2:16" ht="15.75">
      <c r="B65" s="148"/>
      <c r="C65" s="95" t="s">
        <v>34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0">
        <v>0</v>
      </c>
      <c r="O65" s="150"/>
      <c r="P65" s="91"/>
    </row>
    <row r="66" spans="2:16" ht="15.75">
      <c r="B66" s="94">
        <v>16</v>
      </c>
      <c r="C66" s="95" t="s">
        <v>29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9">
        <v>1</v>
      </c>
      <c r="O66" s="149"/>
      <c r="P66" s="149"/>
    </row>
    <row r="67" spans="2:16" ht="15.75">
      <c r="B67" s="94"/>
      <c r="C67" s="95" t="s">
        <v>38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49">
        <v>3</v>
      </c>
      <c r="O67" s="149"/>
      <c r="P67" s="149"/>
    </row>
    <row r="68" spans="2:16" ht="15.75">
      <c r="B68" s="94"/>
      <c r="C68" s="95" t="s">
        <v>32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149">
        <v>0</v>
      </c>
      <c r="O68" s="149"/>
      <c r="P68" s="149"/>
    </row>
    <row r="69" spans="2:16" ht="15.75">
      <c r="B69" s="94"/>
      <c r="C69" s="95" t="s">
        <v>39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149">
        <v>9</v>
      </c>
      <c r="O69" s="149"/>
      <c r="P69" s="149"/>
    </row>
    <row r="70" spans="2:16" ht="15.75">
      <c r="B70" s="94"/>
      <c r="C70" s="95" t="s">
        <v>40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49">
        <v>0</v>
      </c>
      <c r="O70" s="149"/>
      <c r="P70" s="149"/>
    </row>
  </sheetData>
  <sheetProtection/>
  <mergeCells count="50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29:B33"/>
    <mergeCell ref="B34:D34"/>
    <mergeCell ref="B35:D35"/>
    <mergeCell ref="C55:M55"/>
    <mergeCell ref="N55:P55"/>
    <mergeCell ref="B56:B60"/>
    <mergeCell ref="C56:M56"/>
    <mergeCell ref="N56:P56"/>
    <mergeCell ref="C57:M57"/>
    <mergeCell ref="N57:P57"/>
    <mergeCell ref="N64:P64"/>
    <mergeCell ref="C65:M65"/>
    <mergeCell ref="C58:M58"/>
    <mergeCell ref="N58:P58"/>
    <mergeCell ref="C59:M59"/>
    <mergeCell ref="N59:P59"/>
    <mergeCell ref="C60:M60"/>
    <mergeCell ref="N60:P60"/>
    <mergeCell ref="C69:M69"/>
    <mergeCell ref="N69:P69"/>
    <mergeCell ref="B61:B65"/>
    <mergeCell ref="C61:M61"/>
    <mergeCell ref="N61:P61"/>
    <mergeCell ref="C62:M62"/>
    <mergeCell ref="N62:P62"/>
    <mergeCell ref="C63:M63"/>
    <mergeCell ref="N63:P63"/>
    <mergeCell ref="C64:M64"/>
    <mergeCell ref="C70:M70"/>
    <mergeCell ref="N70:P70"/>
    <mergeCell ref="N65:P65"/>
    <mergeCell ref="B66:B70"/>
    <mergeCell ref="C66:M66"/>
    <mergeCell ref="N66:P66"/>
    <mergeCell ref="C67:M67"/>
    <mergeCell ref="N67:P67"/>
    <mergeCell ref="C68:M68"/>
    <mergeCell ref="N68:P68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3">
      <selection activeCell="B52" sqref="B52:B56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174</v>
      </c>
      <c r="C6" s="117"/>
      <c r="D6" s="117"/>
      <c r="E6" s="117"/>
      <c r="F6" s="117"/>
      <c r="G6" s="117"/>
      <c r="H6" s="117"/>
    </row>
    <row r="8" spans="2:4" ht="15.75">
      <c r="B8" s="117" t="s">
        <v>165</v>
      </c>
      <c r="C8" s="117"/>
      <c r="D8" s="117"/>
    </row>
    <row r="9" spans="2:5" ht="15.75">
      <c r="B9" s="117" t="s">
        <v>173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175</v>
      </c>
      <c r="C13" s="8">
        <v>1</v>
      </c>
      <c r="D13" s="8">
        <v>1</v>
      </c>
      <c r="E13" s="8">
        <v>1</v>
      </c>
      <c r="F13" s="8">
        <v>1</v>
      </c>
      <c r="G13" s="8">
        <v>0</v>
      </c>
      <c r="H13" s="8">
        <v>1</v>
      </c>
      <c r="I13" s="8">
        <v>1</v>
      </c>
      <c r="J13" s="8">
        <v>1</v>
      </c>
      <c r="K13" s="8">
        <v>1</v>
      </c>
      <c r="L13" s="8">
        <v>0</v>
      </c>
      <c r="M13" s="8">
        <v>0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28">
        <v>1</v>
      </c>
      <c r="T13" s="10">
        <f>SUM(C13:R13)</f>
        <v>9</v>
      </c>
      <c r="U13" s="10">
        <v>3</v>
      </c>
    </row>
    <row r="14" spans="1:21" s="4" customFormat="1" ht="15.75">
      <c r="A14" s="8">
        <v>2</v>
      </c>
      <c r="B14" s="9" t="s">
        <v>176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0</v>
      </c>
      <c r="L14" s="8">
        <v>1</v>
      </c>
      <c r="M14" s="8">
        <v>0</v>
      </c>
      <c r="N14" s="8">
        <v>1</v>
      </c>
      <c r="O14" s="8">
        <v>0</v>
      </c>
      <c r="P14" s="8">
        <v>2</v>
      </c>
      <c r="Q14" s="8">
        <v>0</v>
      </c>
      <c r="R14" s="8">
        <v>0</v>
      </c>
      <c r="S14" s="29">
        <v>2</v>
      </c>
      <c r="T14" s="10">
        <f>SUM(C14:R14)</f>
        <v>12</v>
      </c>
      <c r="U14" s="10">
        <v>4</v>
      </c>
    </row>
    <row r="15" spans="1:21" s="4" customFormat="1" ht="15.75">
      <c r="A15" s="26">
        <v>3</v>
      </c>
      <c r="B15" s="9" t="s">
        <v>177</v>
      </c>
      <c r="C15" s="8">
        <v>1</v>
      </c>
      <c r="D15" s="8">
        <v>1</v>
      </c>
      <c r="E15" s="8">
        <v>1</v>
      </c>
      <c r="F15" s="8">
        <v>0</v>
      </c>
      <c r="G15" s="8">
        <v>1</v>
      </c>
      <c r="H15" s="8">
        <v>1</v>
      </c>
      <c r="I15" s="8">
        <v>0</v>
      </c>
      <c r="J15" s="8">
        <v>0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9">
        <v>4</v>
      </c>
      <c r="T15" s="10">
        <f>SUM(C15:R15)</f>
        <v>7</v>
      </c>
      <c r="U15" s="10">
        <v>3</v>
      </c>
    </row>
    <row r="16" spans="1:21" s="4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5.75">
      <c r="A17" s="5"/>
      <c r="B17" s="143" t="s">
        <v>15</v>
      </c>
      <c r="C17" s="15"/>
      <c r="D17" s="14" t="s">
        <v>16</v>
      </c>
      <c r="E17" s="14" t="s">
        <v>17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5"/>
      <c r="B18" s="143"/>
      <c r="C18" s="14" t="s">
        <v>18</v>
      </c>
      <c r="D18" s="17">
        <v>0</v>
      </c>
      <c r="E18" s="17">
        <f>D18/3*100</f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/>
      <c r="C19" s="14" t="s">
        <v>19</v>
      </c>
      <c r="D19" s="17">
        <v>1</v>
      </c>
      <c r="E19" s="17">
        <f>D19/3*100</f>
        <v>33.33333333333333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/>
      <c r="C20" s="14" t="s">
        <v>20</v>
      </c>
      <c r="D20" s="17">
        <v>2</v>
      </c>
      <c r="E20" s="17">
        <f>D20/3*100</f>
        <v>66.66666666666666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21</v>
      </c>
      <c r="D21" s="17">
        <v>0</v>
      </c>
      <c r="E21" s="17">
        <f>D21/3*100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 t="s">
        <v>22</v>
      </c>
      <c r="C22" s="143"/>
      <c r="D22" s="143"/>
      <c r="E22" s="17">
        <f>(D18+D19)/3*100</f>
        <v>33.33333333333333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 t="s">
        <v>23</v>
      </c>
      <c r="C23" s="143"/>
      <c r="D23" s="143"/>
      <c r="E23" s="17">
        <f>(D18+D19+D20)/3*100</f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3"/>
      <c r="C24" s="13"/>
      <c r="D24" s="13"/>
      <c r="E24" s="1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3"/>
      <c r="C25" s="13"/>
      <c r="D25" s="13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5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4" t="s">
        <v>10</v>
      </c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4">
        <v>6</v>
      </c>
      <c r="I28" s="14">
        <v>7</v>
      </c>
      <c r="J28" s="14">
        <v>8</v>
      </c>
      <c r="K28" s="14">
        <v>9</v>
      </c>
      <c r="L28" s="14">
        <v>10</v>
      </c>
      <c r="M28" s="14">
        <v>11</v>
      </c>
      <c r="N28" s="14">
        <v>12</v>
      </c>
      <c r="O28" s="14">
        <v>13</v>
      </c>
      <c r="P28" s="14">
        <v>14</v>
      </c>
      <c r="Q28" s="14">
        <v>15</v>
      </c>
      <c r="R28" s="14">
        <v>16</v>
      </c>
      <c r="S28" s="11"/>
      <c r="T28" s="5"/>
      <c r="U28" s="5"/>
    </row>
    <row r="29" spans="1:21" s="4" customFormat="1" ht="15.75">
      <c r="A29" s="5"/>
      <c r="B29" s="14" t="s">
        <v>16</v>
      </c>
      <c r="C29" s="15">
        <f aca="true" t="shared" si="0" ref="C29:O29">SUM(C13:C15)</f>
        <v>3</v>
      </c>
      <c r="D29" s="15">
        <f t="shared" si="0"/>
        <v>3</v>
      </c>
      <c r="E29" s="15">
        <f t="shared" si="0"/>
        <v>3</v>
      </c>
      <c r="F29" s="15">
        <f t="shared" si="0"/>
        <v>2</v>
      </c>
      <c r="G29" s="15">
        <f t="shared" si="0"/>
        <v>2</v>
      </c>
      <c r="H29" s="15">
        <f t="shared" si="0"/>
        <v>3</v>
      </c>
      <c r="I29" s="15">
        <f t="shared" si="0"/>
        <v>2</v>
      </c>
      <c r="J29" s="15">
        <f t="shared" si="0"/>
        <v>2</v>
      </c>
      <c r="K29" s="15">
        <f t="shared" si="0"/>
        <v>2</v>
      </c>
      <c r="L29" s="15">
        <f t="shared" si="0"/>
        <v>2</v>
      </c>
      <c r="M29" s="15">
        <f t="shared" si="0"/>
        <v>0</v>
      </c>
      <c r="N29" s="15">
        <f t="shared" si="0"/>
        <v>1</v>
      </c>
      <c r="O29" s="15">
        <f t="shared" si="0"/>
        <v>1</v>
      </c>
      <c r="P29" s="15">
        <v>1</v>
      </c>
      <c r="Q29" s="15">
        <v>0</v>
      </c>
      <c r="R29" s="15">
        <v>0</v>
      </c>
      <c r="S29" s="12"/>
      <c r="T29" s="5"/>
      <c r="U29" s="5"/>
    </row>
    <row r="30" spans="1:21" ht="15.75">
      <c r="A30" s="6"/>
      <c r="B30" s="14" t="s">
        <v>17</v>
      </c>
      <c r="C30" s="17">
        <f>C29/3*100</f>
        <v>100</v>
      </c>
      <c r="D30" s="17">
        <f aca="true" t="shared" si="1" ref="D30:R30">D29/3*100</f>
        <v>100</v>
      </c>
      <c r="E30" s="17">
        <f t="shared" si="1"/>
        <v>100</v>
      </c>
      <c r="F30" s="17">
        <f t="shared" si="1"/>
        <v>66.66666666666666</v>
      </c>
      <c r="G30" s="17">
        <f t="shared" si="1"/>
        <v>66.66666666666666</v>
      </c>
      <c r="H30" s="17">
        <f t="shared" si="1"/>
        <v>100</v>
      </c>
      <c r="I30" s="17">
        <f t="shared" si="1"/>
        <v>66.66666666666666</v>
      </c>
      <c r="J30" s="17">
        <f t="shared" si="1"/>
        <v>66.66666666666666</v>
      </c>
      <c r="K30" s="17">
        <f t="shared" si="1"/>
        <v>66.66666666666666</v>
      </c>
      <c r="L30" s="17">
        <f t="shared" si="1"/>
        <v>66.66666666666666</v>
      </c>
      <c r="M30" s="17">
        <f t="shared" si="1"/>
        <v>0</v>
      </c>
      <c r="N30" s="17">
        <f t="shared" si="1"/>
        <v>33.33333333333333</v>
      </c>
      <c r="O30" s="17">
        <f t="shared" si="1"/>
        <v>33.33333333333333</v>
      </c>
      <c r="P30" s="17">
        <f t="shared" si="1"/>
        <v>33.33333333333333</v>
      </c>
      <c r="Q30" s="17">
        <f t="shared" si="1"/>
        <v>0</v>
      </c>
      <c r="R30" s="17">
        <f t="shared" si="1"/>
        <v>0</v>
      </c>
      <c r="S30" s="13"/>
      <c r="T30" s="6"/>
      <c r="U30" s="6"/>
    </row>
    <row r="31" spans="1:21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75">
      <c r="A32" s="6"/>
      <c r="B32" s="6" t="s">
        <v>24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6"/>
      <c r="B33" s="14" t="s">
        <v>10</v>
      </c>
      <c r="C33" s="14">
        <v>1</v>
      </c>
      <c r="D33" s="14">
        <v>2</v>
      </c>
      <c r="E33" s="14">
        <v>3</v>
      </c>
      <c r="F33" s="14">
        <v>4</v>
      </c>
      <c r="G33" s="14">
        <v>5</v>
      </c>
      <c r="H33" s="14">
        <v>6</v>
      </c>
      <c r="I33" s="14">
        <v>7</v>
      </c>
      <c r="J33" s="14">
        <v>8</v>
      </c>
      <c r="K33" s="14">
        <v>9</v>
      </c>
      <c r="L33" s="14">
        <v>10</v>
      </c>
      <c r="M33" s="14">
        <v>11</v>
      </c>
      <c r="N33" s="14">
        <v>12</v>
      </c>
      <c r="O33" s="14">
        <v>13</v>
      </c>
      <c r="P33" s="14">
        <v>14</v>
      </c>
      <c r="Q33" s="14">
        <v>15</v>
      </c>
      <c r="R33" s="14">
        <v>16</v>
      </c>
      <c r="S33" s="11"/>
      <c r="T33" s="6"/>
      <c r="U33" s="6"/>
    </row>
    <row r="34" spans="1:21" ht="15.75">
      <c r="A34" s="6"/>
      <c r="B34" s="14" t="s">
        <v>16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1</v>
      </c>
      <c r="Q34" s="15">
        <v>1</v>
      </c>
      <c r="R34" s="15">
        <v>2</v>
      </c>
      <c r="S34" s="12"/>
      <c r="T34" s="6"/>
      <c r="U34" s="6"/>
    </row>
    <row r="35" spans="1:21" ht="15.75">
      <c r="A35" s="6"/>
      <c r="B35" s="14" t="s">
        <v>17</v>
      </c>
      <c r="C35" s="15">
        <f>C34/3*100</f>
        <v>0</v>
      </c>
      <c r="D35" s="15">
        <f aca="true" t="shared" si="2" ref="D35:R35">D34/3*100</f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5">
        <f t="shared" si="2"/>
        <v>0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 t="shared" si="2"/>
        <v>0</v>
      </c>
      <c r="P35" s="15">
        <f t="shared" si="2"/>
        <v>33.33333333333333</v>
      </c>
      <c r="Q35" s="15">
        <f t="shared" si="2"/>
        <v>33.33333333333333</v>
      </c>
      <c r="R35" s="15">
        <f t="shared" si="2"/>
        <v>66.66666666666666</v>
      </c>
      <c r="S35" s="12"/>
      <c r="T35" s="6"/>
      <c r="U35" s="6"/>
    </row>
    <row r="36" spans="1:2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6" t="s">
        <v>26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14" t="s">
        <v>10</v>
      </c>
      <c r="C38" s="14">
        <v>14</v>
      </c>
      <c r="D38" s="14">
        <v>15</v>
      </c>
      <c r="E38" s="14">
        <v>16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14" t="s">
        <v>16</v>
      </c>
      <c r="C39" s="15">
        <v>1</v>
      </c>
      <c r="D39" s="15">
        <v>0</v>
      </c>
      <c r="E39" s="15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14" t="s">
        <v>17</v>
      </c>
      <c r="C40" s="17">
        <f>C39/3*100</f>
        <v>33.33333333333333</v>
      </c>
      <c r="D40" s="17">
        <f>D39/3*100</f>
        <v>0</v>
      </c>
      <c r="E40" s="17">
        <f>E39/3*100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 t="s">
        <v>27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6.25" customHeight="1">
      <c r="A43" s="6"/>
      <c r="B43" s="20" t="s">
        <v>10</v>
      </c>
      <c r="C43" s="144" t="s">
        <v>28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 t="s">
        <v>30</v>
      </c>
      <c r="O43" s="145"/>
      <c r="P43" s="145"/>
      <c r="Q43" s="2"/>
      <c r="R43" s="2"/>
      <c r="S43" s="2"/>
      <c r="T43" s="3"/>
      <c r="U43" s="6"/>
    </row>
    <row r="44" spans="1:21" ht="15.75">
      <c r="A44" s="6"/>
      <c r="B44" s="146">
        <v>14</v>
      </c>
      <c r="C44" s="95" t="s">
        <v>29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47">
        <v>0</v>
      </c>
      <c r="O44" s="147"/>
      <c r="P44" s="147"/>
      <c r="Q44" s="18"/>
      <c r="R44" s="18"/>
      <c r="S44" s="18"/>
      <c r="T44" s="6"/>
      <c r="U44" s="6"/>
    </row>
    <row r="45" spans="1:21" ht="15.75">
      <c r="A45" s="6"/>
      <c r="B45" s="146"/>
      <c r="C45" s="95" t="s">
        <v>31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47">
        <v>2</v>
      </c>
      <c r="O45" s="147"/>
      <c r="P45" s="147"/>
      <c r="Q45" s="6"/>
      <c r="R45" s="6"/>
      <c r="S45" s="6"/>
      <c r="T45" s="6"/>
      <c r="U45" s="6"/>
    </row>
    <row r="46" spans="1:21" ht="15.75">
      <c r="A46" s="6"/>
      <c r="B46" s="146"/>
      <c r="C46" s="95" t="s">
        <v>32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0</v>
      </c>
      <c r="O46" s="147"/>
      <c r="P46" s="147"/>
      <c r="Q46" s="6"/>
      <c r="R46" s="6"/>
      <c r="S46" s="6"/>
      <c r="T46" s="6"/>
      <c r="U46" s="6"/>
    </row>
    <row r="47" spans="1:21" ht="15.75">
      <c r="A47" s="6"/>
      <c r="B47" s="146"/>
      <c r="C47" s="95" t="s">
        <v>33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7">
        <v>0</v>
      </c>
      <c r="O47" s="147"/>
      <c r="P47" s="147"/>
      <c r="Q47" s="6"/>
      <c r="R47" s="6"/>
      <c r="S47" s="6"/>
      <c r="T47" s="6"/>
      <c r="U47" s="6"/>
    </row>
    <row r="48" spans="1:21" ht="15.75">
      <c r="A48" s="6"/>
      <c r="B48" s="146"/>
      <c r="C48" s="95" t="s">
        <v>34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7">
        <v>0</v>
      </c>
      <c r="O48" s="147"/>
      <c r="P48" s="147"/>
      <c r="Q48" s="6"/>
      <c r="R48" s="6"/>
      <c r="S48" s="6"/>
      <c r="T48" s="6"/>
      <c r="U48" s="6"/>
    </row>
    <row r="49" spans="2:16" ht="15.75">
      <c r="B49" s="148">
        <v>15</v>
      </c>
      <c r="C49" s="95" t="s">
        <v>36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9">
        <v>2</v>
      </c>
      <c r="O49" s="149"/>
      <c r="P49" s="149"/>
    </row>
    <row r="50" spans="2:16" ht="15.75">
      <c r="B50" s="148"/>
      <c r="C50" s="95" t="s">
        <v>37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9">
        <v>2</v>
      </c>
      <c r="O50" s="149"/>
      <c r="P50" s="149"/>
    </row>
    <row r="51" spans="2:16" ht="15.75">
      <c r="B51" s="148"/>
      <c r="C51" s="95" t="s">
        <v>32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9">
        <v>0</v>
      </c>
      <c r="O51" s="149"/>
      <c r="P51" s="149"/>
    </row>
    <row r="52" spans="2:16" ht="15.75">
      <c r="B52" s="94">
        <v>16</v>
      </c>
      <c r="C52" s="95" t="s">
        <v>29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9">
        <v>0</v>
      </c>
      <c r="O52" s="149"/>
      <c r="P52" s="149"/>
    </row>
    <row r="53" spans="2:16" ht="15.75">
      <c r="B53" s="94"/>
      <c r="C53" s="95" t="s">
        <v>38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1</v>
      </c>
      <c r="O53" s="149"/>
      <c r="P53" s="149"/>
    </row>
    <row r="54" spans="2:16" ht="15.75">
      <c r="B54" s="94"/>
      <c r="C54" s="95" t="s">
        <v>32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0</v>
      </c>
      <c r="O54" s="149"/>
      <c r="P54" s="149"/>
    </row>
    <row r="55" spans="2:16" ht="15.75">
      <c r="B55" s="94"/>
      <c r="C55" s="95" t="s">
        <v>39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9">
        <v>1</v>
      </c>
      <c r="O55" s="149"/>
      <c r="P55" s="149"/>
    </row>
    <row r="56" spans="2:16" ht="15.75">
      <c r="B56" s="94"/>
      <c r="C56" s="95" t="s">
        <v>40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</sheetData>
  <sheetProtection/>
  <mergeCells count="46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17:B21"/>
    <mergeCell ref="B22:D22"/>
    <mergeCell ref="B23:D23"/>
    <mergeCell ref="C43:M43"/>
    <mergeCell ref="N43:P43"/>
    <mergeCell ref="B44:B48"/>
    <mergeCell ref="C44:M44"/>
    <mergeCell ref="N44:P44"/>
    <mergeCell ref="C45:M45"/>
    <mergeCell ref="N45:P45"/>
    <mergeCell ref="C46:M46"/>
    <mergeCell ref="N46:P46"/>
    <mergeCell ref="C47:M47"/>
    <mergeCell ref="N47:P47"/>
    <mergeCell ref="C48:M48"/>
    <mergeCell ref="N48:P48"/>
    <mergeCell ref="C56:M56"/>
    <mergeCell ref="B49:B51"/>
    <mergeCell ref="C49:M49"/>
    <mergeCell ref="N49:P49"/>
    <mergeCell ref="C50:M50"/>
    <mergeCell ref="N50:P50"/>
    <mergeCell ref="C51:M51"/>
    <mergeCell ref="N51:P51"/>
    <mergeCell ref="N56:P56"/>
    <mergeCell ref="B52:B56"/>
    <mergeCell ref="C55:M55"/>
    <mergeCell ref="N55:P55"/>
    <mergeCell ref="C52:M52"/>
    <mergeCell ref="N52:P52"/>
    <mergeCell ref="C53:M53"/>
    <mergeCell ref="N53:P53"/>
    <mergeCell ref="C54:M54"/>
    <mergeCell ref="N54:P5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6">
      <selection activeCell="J23" sqref="J23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163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164</v>
      </c>
      <c r="C6" s="117"/>
      <c r="D6" s="117"/>
      <c r="E6" s="117"/>
      <c r="F6" s="117"/>
      <c r="G6" s="117"/>
      <c r="H6" s="117"/>
    </row>
    <row r="8" spans="2:4" ht="15.75">
      <c r="B8" s="117" t="s">
        <v>165</v>
      </c>
      <c r="C8" s="117"/>
      <c r="D8" s="117"/>
    </row>
    <row r="9" spans="2:5" ht="15.75">
      <c r="B9" s="117" t="s">
        <v>166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167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8">
        <v>2</v>
      </c>
      <c r="T13" s="10">
        <f>SUM(C13:R13)</f>
        <v>8</v>
      </c>
      <c r="U13" s="10">
        <v>3</v>
      </c>
    </row>
    <row r="14" spans="1:21" s="4" customFormat="1" ht="15.75">
      <c r="A14" s="8">
        <v>2</v>
      </c>
      <c r="B14" s="9" t="s">
        <v>168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9">
        <v>3</v>
      </c>
      <c r="T14" s="10">
        <f>SUM(C14:R14)</f>
        <v>8</v>
      </c>
      <c r="U14" s="10">
        <v>3</v>
      </c>
    </row>
    <row r="15" spans="1:21" s="4" customFormat="1" ht="15.75">
      <c r="A15" s="26">
        <v>3</v>
      </c>
      <c r="B15" s="9" t="s">
        <v>169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9">
        <v>4</v>
      </c>
      <c r="T15" s="10">
        <f>SUM(C15:R15)</f>
        <v>11</v>
      </c>
      <c r="U15" s="10">
        <v>4</v>
      </c>
    </row>
    <row r="16" spans="1:21" s="4" customFormat="1" ht="15.75">
      <c r="A16" s="26">
        <v>4</v>
      </c>
      <c r="B16" s="9" t="s">
        <v>170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9">
        <v>1</v>
      </c>
      <c r="T16" s="10">
        <f>SUM(C16:R16)</f>
        <v>11</v>
      </c>
      <c r="U16" s="10">
        <v>4</v>
      </c>
    </row>
    <row r="17" spans="1:21" s="4" customFormat="1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5"/>
      <c r="B18" s="143" t="s">
        <v>15</v>
      </c>
      <c r="C18" s="15"/>
      <c r="D18" s="14" t="s">
        <v>16</v>
      </c>
      <c r="E18" s="14" t="s">
        <v>17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/>
      <c r="C19" s="14" t="s">
        <v>18</v>
      </c>
      <c r="D19" s="17">
        <v>0</v>
      </c>
      <c r="E19" s="17">
        <f>D19/4*100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/>
      <c r="C20" s="14" t="s">
        <v>19</v>
      </c>
      <c r="D20" s="17">
        <v>2</v>
      </c>
      <c r="E20" s="17">
        <f>D20/4*100</f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20</v>
      </c>
      <c r="D21" s="17">
        <v>2</v>
      </c>
      <c r="E21" s="17">
        <f>D21/4*100</f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/>
      <c r="C22" s="14" t="s">
        <v>21</v>
      </c>
      <c r="D22" s="17">
        <v>0</v>
      </c>
      <c r="E22" s="17">
        <f>D22/4*100</f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 t="s">
        <v>22</v>
      </c>
      <c r="C23" s="143"/>
      <c r="D23" s="143"/>
      <c r="E23" s="17">
        <f>(D19+D20)/4*100</f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 t="s">
        <v>23</v>
      </c>
      <c r="C24" s="143"/>
      <c r="D24" s="143"/>
      <c r="E24" s="17">
        <f>(D19+D20+D21)/4*100</f>
        <v>100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3"/>
      <c r="C25" s="13"/>
      <c r="D25" s="13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3"/>
      <c r="C26" s="13"/>
      <c r="D26" s="13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5" t="s">
        <v>25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4" t="s">
        <v>10</v>
      </c>
      <c r="C29" s="14">
        <v>1</v>
      </c>
      <c r="D29" s="14">
        <v>2</v>
      </c>
      <c r="E29" s="14">
        <v>3</v>
      </c>
      <c r="F29" s="14">
        <v>4</v>
      </c>
      <c r="G29" s="14">
        <v>5</v>
      </c>
      <c r="H29" s="14">
        <v>6</v>
      </c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>
        <v>14</v>
      </c>
      <c r="Q29" s="14">
        <v>15</v>
      </c>
      <c r="R29" s="14">
        <v>16</v>
      </c>
      <c r="S29" s="11"/>
      <c r="T29" s="5"/>
      <c r="U29" s="5"/>
    </row>
    <row r="30" spans="1:21" s="4" customFormat="1" ht="15.75">
      <c r="A30" s="5"/>
      <c r="B30" s="14" t="s">
        <v>16</v>
      </c>
      <c r="C30" s="15">
        <f aca="true" t="shared" si="0" ref="C30:O30">SUM(C13:C16)</f>
        <v>4</v>
      </c>
      <c r="D30" s="15">
        <f t="shared" si="0"/>
        <v>4</v>
      </c>
      <c r="E30" s="15">
        <f t="shared" si="0"/>
        <v>4</v>
      </c>
      <c r="F30" s="15">
        <f t="shared" si="0"/>
        <v>4</v>
      </c>
      <c r="G30" s="15">
        <f t="shared" si="0"/>
        <v>4</v>
      </c>
      <c r="H30" s="15">
        <f t="shared" si="0"/>
        <v>4</v>
      </c>
      <c r="I30" s="15">
        <f t="shared" si="0"/>
        <v>4</v>
      </c>
      <c r="J30" s="15">
        <f t="shared" si="0"/>
        <v>2</v>
      </c>
      <c r="K30" s="15">
        <f t="shared" si="0"/>
        <v>4</v>
      </c>
      <c r="L30" s="15">
        <f t="shared" si="0"/>
        <v>2</v>
      </c>
      <c r="M30" s="15">
        <f t="shared" si="0"/>
        <v>2</v>
      </c>
      <c r="N30" s="15">
        <f t="shared" si="0"/>
        <v>0</v>
      </c>
      <c r="O30" s="15">
        <f t="shared" si="0"/>
        <v>0</v>
      </c>
      <c r="P30" s="15">
        <v>0</v>
      </c>
      <c r="Q30" s="15">
        <v>0</v>
      </c>
      <c r="R30" s="15">
        <v>0</v>
      </c>
      <c r="S30" s="12"/>
      <c r="T30" s="5"/>
      <c r="U30" s="5"/>
    </row>
    <row r="31" spans="1:21" ht="15.75">
      <c r="A31" s="6"/>
      <c r="B31" s="14" t="s">
        <v>17</v>
      </c>
      <c r="C31" s="17">
        <f>C30/4*100</f>
        <v>100</v>
      </c>
      <c r="D31" s="17">
        <f aca="true" t="shared" si="1" ref="D31:R31">D30/4*100</f>
        <v>100</v>
      </c>
      <c r="E31" s="17">
        <f t="shared" si="1"/>
        <v>100</v>
      </c>
      <c r="F31" s="17">
        <f t="shared" si="1"/>
        <v>100</v>
      </c>
      <c r="G31" s="17">
        <f t="shared" si="1"/>
        <v>100</v>
      </c>
      <c r="H31" s="17">
        <f t="shared" si="1"/>
        <v>100</v>
      </c>
      <c r="I31" s="17">
        <f t="shared" si="1"/>
        <v>100</v>
      </c>
      <c r="J31" s="17">
        <f t="shared" si="1"/>
        <v>50</v>
      </c>
      <c r="K31" s="17">
        <f t="shared" si="1"/>
        <v>100</v>
      </c>
      <c r="L31" s="17">
        <f t="shared" si="1"/>
        <v>50</v>
      </c>
      <c r="M31" s="17">
        <f t="shared" si="1"/>
        <v>50</v>
      </c>
      <c r="N31" s="17">
        <f t="shared" si="1"/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 t="shared" si="1"/>
        <v>0</v>
      </c>
      <c r="S31" s="13"/>
      <c r="T31" s="6"/>
      <c r="U31" s="6"/>
    </row>
    <row r="32" spans="1:2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6"/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>
      <c r="A34" s="6"/>
      <c r="B34" s="14" t="s">
        <v>10</v>
      </c>
      <c r="C34" s="14">
        <v>1</v>
      </c>
      <c r="D34" s="14">
        <v>2</v>
      </c>
      <c r="E34" s="14">
        <v>3</v>
      </c>
      <c r="F34" s="14">
        <v>4</v>
      </c>
      <c r="G34" s="14">
        <v>5</v>
      </c>
      <c r="H34" s="14">
        <v>6</v>
      </c>
      <c r="I34" s="14">
        <v>7</v>
      </c>
      <c r="J34" s="14">
        <v>8</v>
      </c>
      <c r="K34" s="14">
        <v>9</v>
      </c>
      <c r="L34" s="14">
        <v>10</v>
      </c>
      <c r="M34" s="14">
        <v>11</v>
      </c>
      <c r="N34" s="14">
        <v>12</v>
      </c>
      <c r="O34" s="14">
        <v>13</v>
      </c>
      <c r="P34" s="14">
        <v>14</v>
      </c>
      <c r="Q34" s="14">
        <v>15</v>
      </c>
      <c r="R34" s="14">
        <v>16</v>
      </c>
      <c r="S34" s="11"/>
      <c r="T34" s="6"/>
      <c r="U34" s="6"/>
    </row>
    <row r="35" spans="1:21" ht="15.75">
      <c r="A35" s="6"/>
      <c r="B35" s="14" t="s">
        <v>16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5">
        <v>0</v>
      </c>
      <c r="L35" s="15">
        <v>0</v>
      </c>
      <c r="M35" s="15">
        <v>2</v>
      </c>
      <c r="N35" s="15">
        <v>2</v>
      </c>
      <c r="O35" s="15">
        <v>3</v>
      </c>
      <c r="P35" s="15">
        <v>2</v>
      </c>
      <c r="Q35" s="15">
        <v>2</v>
      </c>
      <c r="R35" s="15">
        <v>2</v>
      </c>
      <c r="S35" s="12"/>
      <c r="T35" s="6"/>
      <c r="U35" s="6"/>
    </row>
    <row r="36" spans="1:21" ht="15.75">
      <c r="A36" s="6"/>
      <c r="B36" s="14" t="s">
        <v>17</v>
      </c>
      <c r="C36" s="15">
        <f>C35/4*100</f>
        <v>0</v>
      </c>
      <c r="D36" s="15">
        <f aca="true" t="shared" si="2" ref="D36:R36">D35/4*100</f>
        <v>0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25</v>
      </c>
      <c r="K36" s="15">
        <f t="shared" si="2"/>
        <v>0</v>
      </c>
      <c r="L36" s="15">
        <f t="shared" si="2"/>
        <v>0</v>
      </c>
      <c r="M36" s="15">
        <f t="shared" si="2"/>
        <v>50</v>
      </c>
      <c r="N36" s="15">
        <f t="shared" si="2"/>
        <v>50</v>
      </c>
      <c r="O36" s="15">
        <f t="shared" si="2"/>
        <v>75</v>
      </c>
      <c r="P36" s="15">
        <f t="shared" si="2"/>
        <v>50</v>
      </c>
      <c r="Q36" s="15">
        <f t="shared" si="2"/>
        <v>50</v>
      </c>
      <c r="R36" s="15">
        <f t="shared" si="2"/>
        <v>50</v>
      </c>
      <c r="S36" s="12"/>
      <c r="T36" s="6"/>
      <c r="U36" s="6"/>
    </row>
    <row r="37" spans="1:2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6" t="s">
        <v>26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14" t="s">
        <v>10</v>
      </c>
      <c r="C39" s="14">
        <v>14</v>
      </c>
      <c r="D39" s="14">
        <v>15</v>
      </c>
      <c r="E39" s="14">
        <v>16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14" t="s">
        <v>16</v>
      </c>
      <c r="C40" s="15">
        <v>0</v>
      </c>
      <c r="D40" s="15">
        <v>0</v>
      </c>
      <c r="E40" s="15"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14" t="s">
        <v>17</v>
      </c>
      <c r="C41" s="17">
        <f>C40/4*100</f>
        <v>0</v>
      </c>
      <c r="D41" s="17">
        <f>D40/4*100</f>
        <v>0</v>
      </c>
      <c r="E41" s="17">
        <f>E40/4*100</f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6" t="s">
        <v>27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6.25" customHeight="1">
      <c r="A44" s="6"/>
      <c r="B44" s="20" t="s">
        <v>10</v>
      </c>
      <c r="C44" s="144" t="s">
        <v>28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 t="s">
        <v>30</v>
      </c>
      <c r="O44" s="145"/>
      <c r="P44" s="145"/>
      <c r="Q44" s="2"/>
      <c r="R44" s="2"/>
      <c r="S44" s="2"/>
      <c r="T44" s="3"/>
      <c r="U44" s="6"/>
    </row>
    <row r="45" spans="1:21" ht="15.75">
      <c r="A45" s="6"/>
      <c r="B45" s="146">
        <v>14</v>
      </c>
      <c r="C45" s="95" t="s">
        <v>29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47">
        <v>0</v>
      </c>
      <c r="O45" s="147"/>
      <c r="P45" s="147"/>
      <c r="Q45" s="18"/>
      <c r="R45" s="18"/>
      <c r="S45" s="18"/>
      <c r="T45" s="6"/>
      <c r="U45" s="6"/>
    </row>
    <row r="46" spans="1:21" ht="15.75">
      <c r="A46" s="6"/>
      <c r="B46" s="146"/>
      <c r="C46" s="95" t="s">
        <v>31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2</v>
      </c>
      <c r="O46" s="147"/>
      <c r="P46" s="147"/>
      <c r="Q46" s="6"/>
      <c r="R46" s="6"/>
      <c r="S46" s="6"/>
      <c r="T46" s="6"/>
      <c r="U46" s="6"/>
    </row>
    <row r="47" spans="1:21" ht="15.75">
      <c r="A47" s="6"/>
      <c r="B47" s="146"/>
      <c r="C47" s="95" t="s">
        <v>32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7">
        <v>2</v>
      </c>
      <c r="O47" s="147"/>
      <c r="P47" s="147"/>
      <c r="Q47" s="6"/>
      <c r="R47" s="6"/>
      <c r="S47" s="6"/>
      <c r="T47" s="6"/>
      <c r="U47" s="6"/>
    </row>
    <row r="48" spans="1:21" ht="15.75">
      <c r="A48" s="6"/>
      <c r="B48" s="146"/>
      <c r="C48" s="95" t="s">
        <v>33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7">
        <v>0</v>
      </c>
      <c r="O48" s="147"/>
      <c r="P48" s="147"/>
      <c r="Q48" s="6"/>
      <c r="R48" s="6"/>
      <c r="S48" s="6"/>
      <c r="T48" s="6"/>
      <c r="U48" s="6"/>
    </row>
    <row r="49" spans="1:21" ht="15.75">
      <c r="A49" s="6"/>
      <c r="B49" s="146"/>
      <c r="C49" s="95" t="s">
        <v>34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0</v>
      </c>
      <c r="O49" s="147"/>
      <c r="P49" s="147"/>
      <c r="Q49" s="6"/>
      <c r="R49" s="6"/>
      <c r="S49" s="6"/>
      <c r="T49" s="6"/>
      <c r="U49" s="6"/>
    </row>
    <row r="50" spans="2:16" ht="15.75">
      <c r="B50" s="148">
        <v>15</v>
      </c>
      <c r="C50" s="95" t="s">
        <v>36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9">
        <v>4</v>
      </c>
      <c r="O50" s="149"/>
      <c r="P50" s="149"/>
    </row>
    <row r="51" spans="2:16" ht="15.75">
      <c r="B51" s="148"/>
      <c r="C51" s="95" t="s">
        <v>37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9">
        <v>2</v>
      </c>
      <c r="O51" s="149"/>
      <c r="P51" s="149"/>
    </row>
    <row r="52" spans="2:16" ht="15.75">
      <c r="B52" s="148"/>
      <c r="C52" s="95" t="s">
        <v>32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9">
        <v>0</v>
      </c>
      <c r="O52" s="149"/>
      <c r="P52" s="149"/>
    </row>
    <row r="53" spans="2:16" ht="15.75">
      <c r="B53" s="94">
        <v>16</v>
      </c>
      <c r="C53" s="95" t="s">
        <v>29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0</v>
      </c>
      <c r="O53" s="149"/>
      <c r="P53" s="149"/>
    </row>
    <row r="54" spans="2:16" ht="15.75">
      <c r="B54" s="94"/>
      <c r="C54" s="95" t="s">
        <v>38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2</v>
      </c>
      <c r="O54" s="149"/>
      <c r="P54" s="149"/>
    </row>
    <row r="55" spans="2:16" ht="15.75">
      <c r="B55" s="94"/>
      <c r="C55" s="95" t="s">
        <v>32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9">
        <v>2</v>
      </c>
      <c r="O55" s="149"/>
      <c r="P55" s="149"/>
    </row>
    <row r="56" spans="2:16" ht="15.75">
      <c r="B56" s="94"/>
      <c r="C56" s="95" t="s">
        <v>39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  <row r="57" spans="2:16" ht="15.75">
      <c r="B57" s="94"/>
      <c r="C57" s="95" t="s">
        <v>40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0</v>
      </c>
      <c r="O57" s="149"/>
      <c r="P57" s="149"/>
    </row>
  </sheetData>
  <sheetProtection/>
  <mergeCells count="46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18:B22"/>
    <mergeCell ref="B23:D23"/>
    <mergeCell ref="B24:D24"/>
    <mergeCell ref="C44:M44"/>
    <mergeCell ref="N44:P44"/>
    <mergeCell ref="B45:B49"/>
    <mergeCell ref="C45:M45"/>
    <mergeCell ref="N45:P45"/>
    <mergeCell ref="C46:M46"/>
    <mergeCell ref="N46:P46"/>
    <mergeCell ref="C47:M47"/>
    <mergeCell ref="N47:P47"/>
    <mergeCell ref="C48:M48"/>
    <mergeCell ref="N48:P48"/>
    <mergeCell ref="C49:M49"/>
    <mergeCell ref="N49:P49"/>
    <mergeCell ref="C57:M57"/>
    <mergeCell ref="B50:B52"/>
    <mergeCell ref="C50:M50"/>
    <mergeCell ref="N50:P50"/>
    <mergeCell ref="C51:M51"/>
    <mergeCell ref="N51:P51"/>
    <mergeCell ref="C52:M52"/>
    <mergeCell ref="N52:P52"/>
    <mergeCell ref="N57:P57"/>
    <mergeCell ref="B53:B57"/>
    <mergeCell ref="C56:M56"/>
    <mergeCell ref="N56:P56"/>
    <mergeCell ref="C53:M53"/>
    <mergeCell ref="N53:P53"/>
    <mergeCell ref="C54:M54"/>
    <mergeCell ref="N54:P54"/>
    <mergeCell ref="C55:M55"/>
    <mergeCell ref="N55:P5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25">
      <selection activeCell="U49" sqref="U49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158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159</v>
      </c>
      <c r="C6" s="117"/>
      <c r="D6" s="117"/>
      <c r="E6" s="117"/>
      <c r="F6" s="117"/>
      <c r="G6" s="117"/>
      <c r="H6" s="117"/>
    </row>
    <row r="8" spans="2:4" ht="15.75">
      <c r="B8" s="117" t="s">
        <v>160</v>
      </c>
      <c r="C8" s="117"/>
      <c r="D8" s="117"/>
    </row>
    <row r="9" spans="2:5" ht="15.75">
      <c r="B9" s="117" t="s">
        <v>161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162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8">
        <v>1</v>
      </c>
      <c r="T13" s="10">
        <f>SUM(C13:R13)</f>
        <v>10</v>
      </c>
      <c r="U13" s="10">
        <v>3</v>
      </c>
    </row>
    <row r="14" spans="1:21" s="4" customFormat="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4" customFormat="1" ht="15.75">
      <c r="A15" s="5"/>
      <c r="B15" s="143" t="s">
        <v>15</v>
      </c>
      <c r="C15" s="15"/>
      <c r="D15" s="14" t="s">
        <v>16</v>
      </c>
      <c r="E15" s="14" t="s">
        <v>17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4" customFormat="1" ht="15.75">
      <c r="A16" s="5"/>
      <c r="B16" s="143"/>
      <c r="C16" s="14" t="s">
        <v>18</v>
      </c>
      <c r="D16" s="17">
        <v>0</v>
      </c>
      <c r="E16" s="17">
        <f>D16/1*100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5.75">
      <c r="A17" s="5"/>
      <c r="B17" s="143"/>
      <c r="C17" s="14" t="s">
        <v>19</v>
      </c>
      <c r="D17" s="17">
        <v>0</v>
      </c>
      <c r="E17" s="17">
        <f>D17/1*100</f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5"/>
      <c r="B18" s="143"/>
      <c r="C18" s="14" t="s">
        <v>20</v>
      </c>
      <c r="D18" s="17">
        <v>1</v>
      </c>
      <c r="E18" s="17">
        <f>D18/1*100</f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/>
      <c r="C19" s="14" t="s">
        <v>21</v>
      </c>
      <c r="D19" s="17">
        <v>0</v>
      </c>
      <c r="E19" s="17">
        <f>D19/1*100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 t="s">
        <v>22</v>
      </c>
      <c r="C20" s="143"/>
      <c r="D20" s="143"/>
      <c r="E20" s="17">
        <f>E16+E17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 t="s">
        <v>23</v>
      </c>
      <c r="C21" s="143"/>
      <c r="D21" s="143"/>
      <c r="E21" s="17">
        <f>E16+E17+E18</f>
        <v>100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3"/>
      <c r="C22" s="13"/>
      <c r="D22" s="13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3"/>
      <c r="C23" s="13"/>
      <c r="D23" s="13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5" t="s">
        <v>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" t="s">
        <v>10</v>
      </c>
      <c r="C26" s="14">
        <v>1</v>
      </c>
      <c r="D26" s="14">
        <v>2</v>
      </c>
      <c r="E26" s="14">
        <v>3</v>
      </c>
      <c r="F26" s="14">
        <v>4</v>
      </c>
      <c r="G26" s="14">
        <v>5</v>
      </c>
      <c r="H26" s="14">
        <v>6</v>
      </c>
      <c r="I26" s="14">
        <v>7</v>
      </c>
      <c r="J26" s="14">
        <v>8</v>
      </c>
      <c r="K26" s="14">
        <v>9</v>
      </c>
      <c r="L26" s="14">
        <v>10</v>
      </c>
      <c r="M26" s="14">
        <v>11</v>
      </c>
      <c r="N26" s="14">
        <v>12</v>
      </c>
      <c r="O26" s="14">
        <v>13</v>
      </c>
      <c r="P26" s="14">
        <v>14</v>
      </c>
      <c r="Q26" s="14">
        <v>15</v>
      </c>
      <c r="R26" s="14">
        <v>16</v>
      </c>
      <c r="S26" s="11"/>
      <c r="T26" s="5"/>
      <c r="U26" s="5"/>
    </row>
    <row r="27" spans="1:21" s="4" customFormat="1" ht="15.75">
      <c r="A27" s="5"/>
      <c r="B27" s="14" t="s">
        <v>16</v>
      </c>
      <c r="C27" s="15">
        <f>SUM(C13)</f>
        <v>1</v>
      </c>
      <c r="D27" s="15">
        <f aca="true" t="shared" si="0" ref="D27:N27">SUM(D13)</f>
        <v>1</v>
      </c>
      <c r="E27" s="15">
        <f t="shared" si="0"/>
        <v>1</v>
      </c>
      <c r="F27" s="15">
        <f t="shared" si="0"/>
        <v>1</v>
      </c>
      <c r="G27" s="15">
        <f t="shared" si="0"/>
        <v>1</v>
      </c>
      <c r="H27" s="15">
        <f t="shared" si="0"/>
        <v>1</v>
      </c>
      <c r="I27" s="15">
        <f t="shared" si="0"/>
        <v>1</v>
      </c>
      <c r="J27" s="15">
        <f t="shared" si="0"/>
        <v>1</v>
      </c>
      <c r="K27" s="15">
        <f t="shared" si="0"/>
        <v>1</v>
      </c>
      <c r="L27" s="15">
        <f t="shared" si="0"/>
        <v>1</v>
      </c>
      <c r="M27" s="15">
        <f t="shared" si="0"/>
        <v>0</v>
      </c>
      <c r="N27" s="15">
        <f t="shared" si="0"/>
        <v>0</v>
      </c>
      <c r="O27" s="15">
        <v>0</v>
      </c>
      <c r="P27" s="15">
        <v>0</v>
      </c>
      <c r="Q27" s="15">
        <v>0</v>
      </c>
      <c r="R27" s="15">
        <v>0</v>
      </c>
      <c r="S27" s="12"/>
      <c r="T27" s="5"/>
      <c r="U27" s="5"/>
    </row>
    <row r="28" spans="1:21" ht="15.75">
      <c r="A28" s="6"/>
      <c r="B28" s="14" t="s">
        <v>17</v>
      </c>
      <c r="C28" s="17">
        <f>C27/1*100</f>
        <v>100</v>
      </c>
      <c r="D28" s="17">
        <f aca="true" t="shared" si="1" ref="D28:L28">D27/1*100</f>
        <v>100</v>
      </c>
      <c r="E28" s="17">
        <f t="shared" si="1"/>
        <v>100</v>
      </c>
      <c r="F28" s="17">
        <f t="shared" si="1"/>
        <v>100</v>
      </c>
      <c r="G28" s="17">
        <f t="shared" si="1"/>
        <v>100</v>
      </c>
      <c r="H28" s="17">
        <f t="shared" si="1"/>
        <v>100</v>
      </c>
      <c r="I28" s="17">
        <f t="shared" si="1"/>
        <v>100</v>
      </c>
      <c r="J28" s="17">
        <f t="shared" si="1"/>
        <v>100</v>
      </c>
      <c r="K28" s="17">
        <f t="shared" si="1"/>
        <v>100</v>
      </c>
      <c r="L28" s="17">
        <f t="shared" si="1"/>
        <v>100</v>
      </c>
      <c r="M28" s="17">
        <f aca="true" t="shared" si="2" ref="M28:R28">M27/7*100</f>
        <v>0</v>
      </c>
      <c r="N28" s="17">
        <f t="shared" si="2"/>
        <v>0</v>
      </c>
      <c r="O28" s="17">
        <f t="shared" si="2"/>
        <v>0</v>
      </c>
      <c r="P28" s="17">
        <f t="shared" si="2"/>
        <v>0</v>
      </c>
      <c r="Q28" s="17">
        <f t="shared" si="2"/>
        <v>0</v>
      </c>
      <c r="R28" s="17">
        <f t="shared" si="2"/>
        <v>0</v>
      </c>
      <c r="S28" s="13"/>
      <c r="T28" s="6"/>
      <c r="U28" s="6"/>
    </row>
    <row r="29" spans="1:2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>
      <c r="A30" s="6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75">
      <c r="A31" s="6"/>
      <c r="B31" s="14" t="s">
        <v>10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1"/>
      <c r="T31" s="6"/>
      <c r="U31" s="6"/>
    </row>
    <row r="32" spans="1:21" ht="15.75">
      <c r="A32" s="6"/>
      <c r="B32" s="14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2"/>
      <c r="T32" s="6"/>
      <c r="U32" s="6"/>
    </row>
    <row r="33" spans="1:21" ht="15.75">
      <c r="A33" s="6"/>
      <c r="B33" s="14" t="s">
        <v>17</v>
      </c>
      <c r="C33" s="15">
        <f>C32/7*100</f>
        <v>0</v>
      </c>
      <c r="D33" s="15">
        <f aca="true" t="shared" si="3" ref="D33:L33">D32/7*100</f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0</v>
      </c>
      <c r="J33" s="15">
        <f t="shared" si="3"/>
        <v>0</v>
      </c>
      <c r="K33" s="15">
        <f t="shared" si="3"/>
        <v>0</v>
      </c>
      <c r="L33" s="15">
        <f t="shared" si="3"/>
        <v>0</v>
      </c>
      <c r="M33" s="15">
        <f aca="true" t="shared" si="4" ref="M33:R33">M32/1*100</f>
        <v>100</v>
      </c>
      <c r="N33" s="15">
        <f t="shared" si="4"/>
        <v>100</v>
      </c>
      <c r="O33" s="15">
        <f t="shared" si="4"/>
        <v>100</v>
      </c>
      <c r="P33" s="15">
        <f t="shared" si="4"/>
        <v>100</v>
      </c>
      <c r="Q33" s="15">
        <f t="shared" si="4"/>
        <v>100</v>
      </c>
      <c r="R33" s="15">
        <f t="shared" si="4"/>
        <v>100</v>
      </c>
      <c r="S33" s="12"/>
      <c r="T33" s="6"/>
      <c r="U33" s="6"/>
    </row>
    <row r="34" spans="1:2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>
      <c r="A35" s="6"/>
      <c r="B35" s="6" t="s">
        <v>26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>
      <c r="A36" s="6"/>
      <c r="B36" s="14" t="s">
        <v>10</v>
      </c>
      <c r="C36" s="14">
        <v>14</v>
      </c>
      <c r="D36" s="14">
        <v>15</v>
      </c>
      <c r="E36" s="14">
        <v>16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14" t="s">
        <v>16</v>
      </c>
      <c r="C37" s="15">
        <v>0</v>
      </c>
      <c r="D37" s="15">
        <v>0</v>
      </c>
      <c r="E37" s="15"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14" t="s">
        <v>17</v>
      </c>
      <c r="C38" s="17">
        <f>C37/1*100</f>
        <v>0</v>
      </c>
      <c r="D38" s="17">
        <f>D37/1*100</f>
        <v>0</v>
      </c>
      <c r="E38" s="17">
        <f>E37/1*100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6.25" customHeight="1">
      <c r="A41" s="6"/>
      <c r="B41" s="20" t="s">
        <v>10</v>
      </c>
      <c r="C41" s="144" t="s">
        <v>28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 t="s">
        <v>30</v>
      </c>
      <c r="O41" s="145"/>
      <c r="P41" s="145"/>
      <c r="Q41" s="2"/>
      <c r="R41" s="2"/>
      <c r="S41" s="2"/>
      <c r="T41" s="3"/>
      <c r="U41" s="6"/>
    </row>
    <row r="42" spans="1:21" ht="15.75">
      <c r="A42" s="6"/>
      <c r="B42" s="146">
        <v>14</v>
      </c>
      <c r="C42" s="95" t="s">
        <v>29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47">
        <v>0</v>
      </c>
      <c r="O42" s="147"/>
      <c r="P42" s="147"/>
      <c r="Q42" s="18"/>
      <c r="R42" s="18"/>
      <c r="S42" s="18"/>
      <c r="T42" s="6"/>
      <c r="U42" s="6"/>
    </row>
    <row r="43" spans="1:21" ht="15.75">
      <c r="A43" s="6"/>
      <c r="B43" s="146"/>
      <c r="C43" s="95" t="s">
        <v>31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47">
        <v>1</v>
      </c>
      <c r="O43" s="147"/>
      <c r="P43" s="147"/>
      <c r="Q43" s="6"/>
      <c r="R43" s="6"/>
      <c r="S43" s="6"/>
      <c r="T43" s="6"/>
      <c r="U43" s="6"/>
    </row>
    <row r="44" spans="1:21" ht="15.75">
      <c r="A44" s="6"/>
      <c r="B44" s="146"/>
      <c r="C44" s="95" t="s">
        <v>32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47">
        <v>0</v>
      </c>
      <c r="O44" s="147"/>
      <c r="P44" s="147"/>
      <c r="Q44" s="6"/>
      <c r="R44" s="6"/>
      <c r="S44" s="6"/>
      <c r="T44" s="6"/>
      <c r="U44" s="6"/>
    </row>
    <row r="45" spans="1:21" ht="15.75">
      <c r="A45" s="6"/>
      <c r="B45" s="146"/>
      <c r="C45" s="95" t="s">
        <v>33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47">
        <v>0</v>
      </c>
      <c r="O45" s="147"/>
      <c r="P45" s="147"/>
      <c r="Q45" s="6"/>
      <c r="R45" s="6"/>
      <c r="S45" s="6"/>
      <c r="T45" s="6"/>
      <c r="U45" s="6"/>
    </row>
    <row r="46" spans="1:21" ht="15.75">
      <c r="A46" s="6"/>
      <c r="B46" s="146"/>
      <c r="C46" s="95" t="s">
        <v>34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0</v>
      </c>
      <c r="O46" s="147"/>
      <c r="P46" s="147"/>
      <c r="Q46" s="6"/>
      <c r="R46" s="6"/>
      <c r="S46" s="6"/>
      <c r="T46" s="6"/>
      <c r="U46" s="6"/>
    </row>
    <row r="47" spans="2:16" ht="15.75">
      <c r="B47" s="148">
        <v>15</v>
      </c>
      <c r="C47" s="95" t="s">
        <v>36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9">
        <v>0</v>
      </c>
      <c r="O47" s="149"/>
      <c r="P47" s="149"/>
    </row>
    <row r="48" spans="2:16" ht="15.75">
      <c r="B48" s="148"/>
      <c r="C48" s="95" t="s">
        <v>37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9">
        <v>0</v>
      </c>
      <c r="O48" s="149"/>
      <c r="P48" s="149"/>
    </row>
    <row r="49" spans="2:16" ht="15.75">
      <c r="B49" s="148"/>
      <c r="C49" s="95" t="s">
        <v>32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9">
        <v>0</v>
      </c>
      <c r="O49" s="149"/>
      <c r="P49" s="149"/>
    </row>
    <row r="50" spans="2:16" ht="15.75">
      <c r="B50" s="94">
        <v>16</v>
      </c>
      <c r="C50" s="95" t="s">
        <v>29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9">
        <v>0</v>
      </c>
      <c r="O50" s="149"/>
      <c r="P50" s="149"/>
    </row>
    <row r="51" spans="2:16" ht="15.75">
      <c r="B51" s="94"/>
      <c r="C51" s="95" t="s">
        <v>38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9">
        <v>1</v>
      </c>
      <c r="O51" s="149"/>
      <c r="P51" s="149"/>
    </row>
    <row r="52" spans="2:16" ht="15.75">
      <c r="B52" s="94"/>
      <c r="C52" s="95" t="s">
        <v>32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9">
        <v>0</v>
      </c>
      <c r="O52" s="149"/>
      <c r="P52" s="149"/>
    </row>
    <row r="53" spans="2:16" ht="15.75">
      <c r="B53" s="94"/>
      <c r="C53" s="95" t="s">
        <v>39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0</v>
      </c>
      <c r="O53" s="149"/>
      <c r="P53" s="149"/>
    </row>
    <row r="54" spans="2:16" ht="15.75">
      <c r="B54" s="94"/>
      <c r="C54" s="95" t="s">
        <v>40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0</v>
      </c>
      <c r="O54" s="149"/>
      <c r="P54" s="149"/>
    </row>
  </sheetData>
  <sheetProtection/>
  <mergeCells count="46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15:B19"/>
    <mergeCell ref="B20:D20"/>
    <mergeCell ref="B21:D21"/>
    <mergeCell ref="C41:M41"/>
    <mergeCell ref="N41:P41"/>
    <mergeCell ref="B42:B46"/>
    <mergeCell ref="C42:M42"/>
    <mergeCell ref="N42:P42"/>
    <mergeCell ref="C43:M43"/>
    <mergeCell ref="N43:P43"/>
    <mergeCell ref="C44:M44"/>
    <mergeCell ref="N44:P44"/>
    <mergeCell ref="C45:M45"/>
    <mergeCell ref="N45:P45"/>
    <mergeCell ref="C46:M46"/>
    <mergeCell ref="N46:P46"/>
    <mergeCell ref="C54:M54"/>
    <mergeCell ref="B47:B49"/>
    <mergeCell ref="C47:M47"/>
    <mergeCell ref="N47:P47"/>
    <mergeCell ref="C48:M48"/>
    <mergeCell ref="N48:P48"/>
    <mergeCell ref="C49:M49"/>
    <mergeCell ref="N49:P49"/>
    <mergeCell ref="N54:P54"/>
    <mergeCell ref="B50:B54"/>
    <mergeCell ref="C53:M53"/>
    <mergeCell ref="N53:P53"/>
    <mergeCell ref="C50:M50"/>
    <mergeCell ref="N50:P50"/>
    <mergeCell ref="C51:M51"/>
    <mergeCell ref="N51:P51"/>
    <mergeCell ref="C52:M52"/>
    <mergeCell ref="N52:P5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4">
      <selection activeCell="H42" sqref="H42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41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42</v>
      </c>
      <c r="C6" s="117"/>
      <c r="D6" s="117"/>
      <c r="E6" s="117"/>
      <c r="F6" s="117"/>
      <c r="G6" s="117"/>
      <c r="H6" s="117"/>
    </row>
    <row r="8" spans="2:4" ht="15.75">
      <c r="B8" s="117" t="s">
        <v>43</v>
      </c>
      <c r="C8" s="117"/>
      <c r="D8" s="117"/>
    </row>
    <row r="9" spans="2:5" ht="15.75">
      <c r="B9" s="117" t="s">
        <v>44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45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0</v>
      </c>
      <c r="M13" s="8">
        <v>1</v>
      </c>
      <c r="N13" s="8">
        <v>1</v>
      </c>
      <c r="O13" s="8">
        <v>1</v>
      </c>
      <c r="P13" s="8">
        <v>2</v>
      </c>
      <c r="Q13" s="8">
        <v>2</v>
      </c>
      <c r="R13" s="8">
        <v>0</v>
      </c>
      <c r="S13" s="28">
        <v>1</v>
      </c>
      <c r="T13" s="10">
        <f>SUM(C13:R13)</f>
        <v>16</v>
      </c>
      <c r="U13" s="10">
        <v>5</v>
      </c>
    </row>
    <row r="14" spans="1:21" s="4" customFormat="1" ht="15.75">
      <c r="A14" s="8">
        <v>2</v>
      </c>
      <c r="B14" s="9" t="s">
        <v>46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0</v>
      </c>
      <c r="M14" s="8">
        <v>0</v>
      </c>
      <c r="N14" s="8">
        <v>1</v>
      </c>
      <c r="O14" s="8">
        <v>1</v>
      </c>
      <c r="P14" s="8">
        <v>0</v>
      </c>
      <c r="Q14" s="8">
        <v>2</v>
      </c>
      <c r="R14" s="8">
        <v>0</v>
      </c>
      <c r="S14" s="29">
        <v>3</v>
      </c>
      <c r="T14" s="10">
        <f aca="true" t="shared" si="0" ref="T14:T19">SUM(C14:R14)</f>
        <v>13</v>
      </c>
      <c r="U14" s="10">
        <v>4</v>
      </c>
    </row>
    <row r="15" spans="1:21" s="4" customFormat="1" ht="15.75">
      <c r="A15" s="26">
        <v>3</v>
      </c>
      <c r="B15" s="9" t="s">
        <v>48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0</v>
      </c>
      <c r="O15" s="8">
        <v>1</v>
      </c>
      <c r="P15" s="8">
        <v>0</v>
      </c>
      <c r="Q15" s="8">
        <v>2</v>
      </c>
      <c r="R15" s="8">
        <v>0</v>
      </c>
      <c r="S15" s="29">
        <v>4</v>
      </c>
      <c r="T15" s="10">
        <f t="shared" si="0"/>
        <v>14</v>
      </c>
      <c r="U15" s="10">
        <v>4</v>
      </c>
    </row>
    <row r="16" spans="1:21" s="4" customFormat="1" ht="15.75">
      <c r="A16" s="26">
        <v>4</v>
      </c>
      <c r="B16" s="9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0</v>
      </c>
      <c r="R16" s="8">
        <v>0</v>
      </c>
      <c r="S16" s="29">
        <v>2</v>
      </c>
      <c r="T16" s="10">
        <f t="shared" si="0"/>
        <v>3</v>
      </c>
      <c r="U16" s="10">
        <v>2</v>
      </c>
    </row>
    <row r="17" spans="1:21" s="4" customFormat="1" ht="15.75">
      <c r="A17" s="26">
        <v>5</v>
      </c>
      <c r="B17" s="9" t="s">
        <v>50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1</v>
      </c>
      <c r="I17" s="8">
        <v>1</v>
      </c>
      <c r="J17" s="8">
        <v>1</v>
      </c>
      <c r="K17" s="8">
        <v>0</v>
      </c>
      <c r="L17" s="8">
        <v>0</v>
      </c>
      <c r="M17" s="8">
        <v>1</v>
      </c>
      <c r="N17" s="8">
        <v>1</v>
      </c>
      <c r="O17" s="8">
        <v>1</v>
      </c>
      <c r="P17" s="8">
        <v>0</v>
      </c>
      <c r="Q17" s="8">
        <v>2</v>
      </c>
      <c r="R17" s="8">
        <v>2</v>
      </c>
      <c r="S17" s="29">
        <v>1</v>
      </c>
      <c r="T17" s="10">
        <f t="shared" si="0"/>
        <v>13</v>
      </c>
      <c r="U17" s="10">
        <v>4</v>
      </c>
    </row>
    <row r="18" spans="1:21" s="4" customFormat="1" ht="15.75">
      <c r="A18" s="26">
        <v>6</v>
      </c>
      <c r="B18" s="9" t="s">
        <v>51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0</v>
      </c>
      <c r="J18" s="8">
        <v>1</v>
      </c>
      <c r="K18" s="8">
        <v>1</v>
      </c>
      <c r="L18" s="8">
        <v>1</v>
      </c>
      <c r="M18" s="8">
        <v>0</v>
      </c>
      <c r="N18" s="8">
        <v>1</v>
      </c>
      <c r="O18" s="8">
        <v>0</v>
      </c>
      <c r="P18" s="8">
        <v>0</v>
      </c>
      <c r="Q18" s="8">
        <v>2</v>
      </c>
      <c r="R18" s="8">
        <v>0</v>
      </c>
      <c r="S18" s="29">
        <v>2</v>
      </c>
      <c r="T18" s="10">
        <f t="shared" si="0"/>
        <v>12</v>
      </c>
      <c r="U18" s="10">
        <v>4</v>
      </c>
    </row>
    <row r="19" spans="1:21" s="4" customFormat="1" ht="15.75">
      <c r="A19" s="26">
        <v>7</v>
      </c>
      <c r="B19" s="9" t="s">
        <v>52</v>
      </c>
      <c r="C19" s="8">
        <v>1</v>
      </c>
      <c r="D19" s="8">
        <v>1</v>
      </c>
      <c r="E19" s="8">
        <v>0</v>
      </c>
      <c r="F19" s="8">
        <v>1</v>
      </c>
      <c r="G19" s="8">
        <v>1</v>
      </c>
      <c r="H19" s="8">
        <v>1</v>
      </c>
      <c r="I19" s="8">
        <v>0</v>
      </c>
      <c r="J19" s="8">
        <v>1</v>
      </c>
      <c r="K19" s="8">
        <v>1</v>
      </c>
      <c r="L19" s="8">
        <v>0</v>
      </c>
      <c r="M19" s="8">
        <v>0</v>
      </c>
      <c r="N19" s="8">
        <v>1</v>
      </c>
      <c r="O19" s="8">
        <v>1</v>
      </c>
      <c r="P19" s="8">
        <v>0</v>
      </c>
      <c r="Q19" s="8">
        <v>0</v>
      </c>
      <c r="R19" s="8">
        <v>0</v>
      </c>
      <c r="S19" s="29">
        <v>3</v>
      </c>
      <c r="T19" s="10">
        <f t="shared" si="0"/>
        <v>9</v>
      </c>
      <c r="U19" s="10">
        <v>3</v>
      </c>
    </row>
    <row r="20" spans="1:21" s="4" customFormat="1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 t="s">
        <v>15</v>
      </c>
      <c r="C21" s="15"/>
      <c r="D21" s="14" t="s">
        <v>16</v>
      </c>
      <c r="E21" s="14" t="s">
        <v>17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/>
      <c r="C22" s="14" t="s">
        <v>18</v>
      </c>
      <c r="D22" s="16">
        <v>1</v>
      </c>
      <c r="E22" s="16">
        <f>D22/7*100</f>
        <v>14.285714285714285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/>
      <c r="C23" s="14" t="s">
        <v>19</v>
      </c>
      <c r="D23" s="16">
        <v>4</v>
      </c>
      <c r="E23" s="16">
        <f>D23/7*100</f>
        <v>57.14285714285714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/>
      <c r="C24" s="14" t="s">
        <v>20</v>
      </c>
      <c r="D24" s="16">
        <v>1</v>
      </c>
      <c r="E24" s="16">
        <f>D24/7*100</f>
        <v>14.285714285714285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43"/>
      <c r="C25" s="14" t="s">
        <v>21</v>
      </c>
      <c r="D25" s="16">
        <v>1</v>
      </c>
      <c r="E25" s="16">
        <f>D25/7*100</f>
        <v>14.285714285714285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3" t="s">
        <v>22</v>
      </c>
      <c r="C26" s="143"/>
      <c r="D26" s="143"/>
      <c r="E26" s="16">
        <f>E22+E23</f>
        <v>71.42857142857142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43" t="s">
        <v>23</v>
      </c>
      <c r="C27" s="143"/>
      <c r="D27" s="143"/>
      <c r="E27" s="16">
        <f>E22+E23+E24</f>
        <v>85.7142857142857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3"/>
      <c r="C28" s="13"/>
      <c r="D28" s="1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3"/>
      <c r="C29" s="13"/>
      <c r="D29" s="13"/>
      <c r="E29" s="1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5.75">
      <c r="A32" s="5"/>
      <c r="B32" s="14" t="s">
        <v>10</v>
      </c>
      <c r="C32" s="14">
        <v>1</v>
      </c>
      <c r="D32" s="14">
        <v>2</v>
      </c>
      <c r="E32" s="14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4">
        <v>15</v>
      </c>
      <c r="R32" s="14">
        <v>16</v>
      </c>
      <c r="S32" s="11"/>
      <c r="T32" s="5"/>
      <c r="U32" s="5"/>
    </row>
    <row r="33" spans="1:21" s="4" customFormat="1" ht="15.75">
      <c r="A33" s="5"/>
      <c r="B33" s="14" t="s">
        <v>16</v>
      </c>
      <c r="C33" s="15">
        <v>5</v>
      </c>
      <c r="D33" s="15">
        <v>6</v>
      </c>
      <c r="E33" s="15">
        <v>5</v>
      </c>
      <c r="F33" s="15">
        <v>6</v>
      </c>
      <c r="G33" s="15">
        <v>5</v>
      </c>
      <c r="H33" s="15">
        <v>6</v>
      </c>
      <c r="I33" s="15">
        <v>5</v>
      </c>
      <c r="J33" s="15">
        <v>6</v>
      </c>
      <c r="K33" s="15">
        <v>6</v>
      </c>
      <c r="L33" s="15">
        <v>2</v>
      </c>
      <c r="M33" s="15">
        <v>3</v>
      </c>
      <c r="N33" s="15">
        <v>5</v>
      </c>
      <c r="O33" s="15">
        <v>6</v>
      </c>
      <c r="P33" s="15">
        <v>1</v>
      </c>
      <c r="Q33" s="15">
        <v>5</v>
      </c>
      <c r="R33" s="15">
        <v>1</v>
      </c>
      <c r="S33" s="12"/>
      <c r="T33" s="5"/>
      <c r="U33" s="5"/>
    </row>
    <row r="34" spans="1:21" ht="15.75">
      <c r="A34" s="6"/>
      <c r="B34" s="14" t="s">
        <v>17</v>
      </c>
      <c r="C34" s="16">
        <f>C33/7*100</f>
        <v>71.42857142857143</v>
      </c>
      <c r="D34" s="16">
        <f aca="true" t="shared" si="1" ref="D34:R34">D33/7*100</f>
        <v>85.71428571428571</v>
      </c>
      <c r="E34" s="16">
        <f t="shared" si="1"/>
        <v>71.42857142857143</v>
      </c>
      <c r="F34" s="16">
        <f t="shared" si="1"/>
        <v>85.71428571428571</v>
      </c>
      <c r="G34" s="16">
        <f t="shared" si="1"/>
        <v>71.42857142857143</v>
      </c>
      <c r="H34" s="16">
        <f t="shared" si="1"/>
        <v>85.71428571428571</v>
      </c>
      <c r="I34" s="16">
        <f t="shared" si="1"/>
        <v>71.42857142857143</v>
      </c>
      <c r="J34" s="16">
        <f t="shared" si="1"/>
        <v>85.71428571428571</v>
      </c>
      <c r="K34" s="16">
        <f t="shared" si="1"/>
        <v>85.71428571428571</v>
      </c>
      <c r="L34" s="16">
        <f t="shared" si="1"/>
        <v>28.57142857142857</v>
      </c>
      <c r="M34" s="16">
        <f t="shared" si="1"/>
        <v>42.857142857142854</v>
      </c>
      <c r="N34" s="16">
        <f t="shared" si="1"/>
        <v>71.42857142857143</v>
      </c>
      <c r="O34" s="16">
        <f t="shared" si="1"/>
        <v>85.71428571428571</v>
      </c>
      <c r="P34" s="16">
        <f t="shared" si="1"/>
        <v>14.285714285714285</v>
      </c>
      <c r="Q34" s="16">
        <f t="shared" si="1"/>
        <v>71.42857142857143</v>
      </c>
      <c r="R34" s="16">
        <f t="shared" si="1"/>
        <v>14.285714285714285</v>
      </c>
      <c r="S34" s="13"/>
      <c r="T34" s="6"/>
      <c r="U34" s="6"/>
    </row>
    <row r="35" spans="1:2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>
      <c r="A36" s="6"/>
      <c r="B36" s="6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14" t="s">
        <v>10</v>
      </c>
      <c r="C37" s="14">
        <v>1</v>
      </c>
      <c r="D37" s="14">
        <v>2</v>
      </c>
      <c r="E37" s="14">
        <v>3</v>
      </c>
      <c r="F37" s="14">
        <v>4</v>
      </c>
      <c r="G37" s="14">
        <v>5</v>
      </c>
      <c r="H37" s="14">
        <v>6</v>
      </c>
      <c r="I37" s="14">
        <v>7</v>
      </c>
      <c r="J37" s="14">
        <v>8</v>
      </c>
      <c r="K37" s="14">
        <v>9</v>
      </c>
      <c r="L37" s="14">
        <v>10</v>
      </c>
      <c r="M37" s="14">
        <v>11</v>
      </c>
      <c r="N37" s="14">
        <v>12</v>
      </c>
      <c r="O37" s="14">
        <v>13</v>
      </c>
      <c r="P37" s="14">
        <v>14</v>
      </c>
      <c r="Q37" s="14">
        <v>15</v>
      </c>
      <c r="R37" s="14">
        <v>16</v>
      </c>
      <c r="S37" s="11"/>
      <c r="T37" s="6"/>
      <c r="U37" s="6"/>
    </row>
    <row r="38" spans="1:21" ht="15.75">
      <c r="A38" s="6"/>
      <c r="B38" s="14" t="s">
        <v>16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</v>
      </c>
      <c r="Q38" s="15">
        <v>0</v>
      </c>
      <c r="R38" s="15">
        <v>2</v>
      </c>
      <c r="S38" s="12"/>
      <c r="T38" s="6"/>
      <c r="U38" s="6"/>
    </row>
    <row r="39" spans="1:21" ht="15.75">
      <c r="A39" s="6"/>
      <c r="B39" s="14" t="s">
        <v>17</v>
      </c>
      <c r="C39" s="15">
        <f>C38/7*100</f>
        <v>0</v>
      </c>
      <c r="D39" s="15">
        <f aca="true" t="shared" si="2" ref="D39:R39">D38/7*100</f>
        <v>0</v>
      </c>
      <c r="E39" s="15">
        <f t="shared" si="2"/>
        <v>0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0</v>
      </c>
      <c r="J39" s="15">
        <f t="shared" si="2"/>
        <v>0</v>
      </c>
      <c r="K39" s="15">
        <f t="shared" si="2"/>
        <v>0</v>
      </c>
      <c r="L39" s="15">
        <f t="shared" si="2"/>
        <v>0</v>
      </c>
      <c r="M39" s="15">
        <f t="shared" si="2"/>
        <v>0</v>
      </c>
      <c r="N39" s="15">
        <f t="shared" si="2"/>
        <v>0</v>
      </c>
      <c r="O39" s="15">
        <f t="shared" si="2"/>
        <v>0</v>
      </c>
      <c r="P39" s="15">
        <f t="shared" si="2"/>
        <v>14.285714285714285</v>
      </c>
      <c r="Q39" s="15">
        <f t="shared" si="2"/>
        <v>0</v>
      </c>
      <c r="R39" s="15">
        <f t="shared" si="2"/>
        <v>28.57142857142857</v>
      </c>
      <c r="S39" s="12"/>
      <c r="T39" s="6"/>
      <c r="U39" s="6"/>
    </row>
    <row r="40" spans="1:2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6" t="s">
        <v>26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14" t="s">
        <v>10</v>
      </c>
      <c r="C42" s="14">
        <v>14</v>
      </c>
      <c r="D42" s="14">
        <v>15</v>
      </c>
      <c r="E42" s="14">
        <v>16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14" t="s">
        <v>16</v>
      </c>
      <c r="C43" s="15">
        <v>1</v>
      </c>
      <c r="D43" s="15">
        <v>5</v>
      </c>
      <c r="E43" s="15"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14" t="s">
        <v>17</v>
      </c>
      <c r="C44" s="16">
        <f>C43/7*100</f>
        <v>14.285714285714285</v>
      </c>
      <c r="D44" s="16">
        <f>D43/7*100</f>
        <v>71.42857142857143</v>
      </c>
      <c r="E44" s="16">
        <f>E43/7*100</f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>
      <c r="A46" s="6"/>
      <c r="B46" s="6" t="s">
        <v>27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6.25" customHeight="1">
      <c r="A47" s="6"/>
      <c r="B47" s="19" t="s">
        <v>10</v>
      </c>
      <c r="C47" s="144" t="s">
        <v>28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5" t="s">
        <v>30</v>
      </c>
      <c r="O47" s="145"/>
      <c r="P47" s="145"/>
      <c r="Q47" s="2"/>
      <c r="R47" s="2"/>
      <c r="S47" s="2"/>
      <c r="T47" s="3"/>
      <c r="U47" s="6"/>
    </row>
    <row r="48" spans="1:21" ht="15.75">
      <c r="A48" s="6"/>
      <c r="B48" s="146">
        <v>14</v>
      </c>
      <c r="C48" s="95" t="s">
        <v>29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7">
        <v>0</v>
      </c>
      <c r="O48" s="147"/>
      <c r="P48" s="147"/>
      <c r="Q48" s="18"/>
      <c r="R48" s="18"/>
      <c r="S48" s="18"/>
      <c r="T48" s="6"/>
      <c r="U48" s="6"/>
    </row>
    <row r="49" spans="1:21" ht="15.75">
      <c r="A49" s="6"/>
      <c r="B49" s="146"/>
      <c r="C49" s="95" t="s">
        <v>31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7</v>
      </c>
      <c r="O49" s="147"/>
      <c r="P49" s="147"/>
      <c r="Q49" s="6"/>
      <c r="R49" s="6"/>
      <c r="S49" s="6"/>
      <c r="T49" s="6"/>
      <c r="U49" s="6"/>
    </row>
    <row r="50" spans="1:21" ht="15.75">
      <c r="A50" s="6"/>
      <c r="B50" s="146"/>
      <c r="C50" s="95" t="s">
        <v>32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7">
        <v>4</v>
      </c>
      <c r="O50" s="147"/>
      <c r="P50" s="147"/>
      <c r="Q50" s="6"/>
      <c r="R50" s="6"/>
      <c r="S50" s="6"/>
      <c r="T50" s="6"/>
      <c r="U50" s="6"/>
    </row>
    <row r="51" spans="1:21" ht="15.75">
      <c r="A51" s="6"/>
      <c r="B51" s="146"/>
      <c r="C51" s="95" t="s">
        <v>33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7">
        <v>3</v>
      </c>
      <c r="O51" s="147"/>
      <c r="P51" s="147"/>
      <c r="Q51" s="6"/>
      <c r="R51" s="6"/>
      <c r="S51" s="6"/>
      <c r="T51" s="6"/>
      <c r="U51" s="6"/>
    </row>
    <row r="52" spans="1:21" ht="15.75">
      <c r="A52" s="6"/>
      <c r="B52" s="146"/>
      <c r="C52" s="95" t="s">
        <v>34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7">
        <v>0</v>
      </c>
      <c r="O52" s="147"/>
      <c r="P52" s="147"/>
      <c r="Q52" s="6"/>
      <c r="R52" s="6"/>
      <c r="S52" s="6"/>
      <c r="T52" s="6"/>
      <c r="U52" s="6"/>
    </row>
    <row r="53" spans="2:16" ht="15.75">
      <c r="B53" s="148">
        <v>15</v>
      </c>
      <c r="C53" s="95" t="s">
        <v>36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2</v>
      </c>
      <c r="O53" s="149"/>
      <c r="P53" s="149"/>
    </row>
    <row r="54" spans="2:16" ht="15.75">
      <c r="B54" s="148"/>
      <c r="C54" s="95" t="s">
        <v>37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2</v>
      </c>
      <c r="O54" s="149"/>
      <c r="P54" s="149"/>
    </row>
    <row r="55" spans="2:16" ht="15.75">
      <c r="B55" s="148"/>
      <c r="C55" s="95" t="s">
        <v>32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9">
        <v>2</v>
      </c>
      <c r="O55" s="149"/>
      <c r="P55" s="149"/>
    </row>
    <row r="56" spans="2:16" ht="15.75">
      <c r="B56" s="94">
        <v>16</v>
      </c>
      <c r="C56" s="95" t="s">
        <v>29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  <row r="57" spans="2:16" ht="15.75">
      <c r="B57" s="94"/>
      <c r="C57" s="95" t="s">
        <v>38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7</v>
      </c>
      <c r="O57" s="149"/>
      <c r="P57" s="149"/>
    </row>
    <row r="58" spans="2:16" ht="15.75">
      <c r="B58" s="94"/>
      <c r="C58" s="95" t="s">
        <v>32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49">
        <v>3</v>
      </c>
      <c r="O58" s="149"/>
      <c r="P58" s="149"/>
    </row>
    <row r="59" spans="2:16" ht="15.75">
      <c r="B59" s="94"/>
      <c r="C59" s="95" t="s">
        <v>39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9">
        <v>0</v>
      </c>
      <c r="O59" s="149"/>
      <c r="P59" s="149"/>
    </row>
    <row r="60" spans="2:16" ht="15.75">
      <c r="B60" s="94"/>
      <c r="C60" s="95" t="s">
        <v>40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9">
        <v>0</v>
      </c>
      <c r="O60" s="149"/>
      <c r="P60" s="149"/>
    </row>
  </sheetData>
  <sheetProtection/>
  <mergeCells count="46">
    <mergeCell ref="C58:M58"/>
    <mergeCell ref="N58:P58"/>
    <mergeCell ref="C59:M59"/>
    <mergeCell ref="C60:M60"/>
    <mergeCell ref="B53:B55"/>
    <mergeCell ref="C53:M53"/>
    <mergeCell ref="N53:P53"/>
    <mergeCell ref="C54:M54"/>
    <mergeCell ref="N54:P54"/>
    <mergeCell ref="C55:M55"/>
    <mergeCell ref="N55:P55"/>
    <mergeCell ref="N60:P60"/>
    <mergeCell ref="B56:B60"/>
    <mergeCell ref="N50:P50"/>
    <mergeCell ref="C51:M51"/>
    <mergeCell ref="N51:P51"/>
    <mergeCell ref="C52:M52"/>
    <mergeCell ref="N52:P52"/>
    <mergeCell ref="N59:P59"/>
    <mergeCell ref="C56:M56"/>
    <mergeCell ref="N56:P56"/>
    <mergeCell ref="C57:M57"/>
    <mergeCell ref="N57:P57"/>
    <mergeCell ref="B26:D26"/>
    <mergeCell ref="B27:D27"/>
    <mergeCell ref="C47:M47"/>
    <mergeCell ref="N47:P47"/>
    <mergeCell ref="B48:B52"/>
    <mergeCell ref="C48:M48"/>
    <mergeCell ref="N48:P48"/>
    <mergeCell ref="C49:M49"/>
    <mergeCell ref="N49:P49"/>
    <mergeCell ref="C50:M50"/>
    <mergeCell ref="A11:A12"/>
    <mergeCell ref="B11:B12"/>
    <mergeCell ref="C11:R11"/>
    <mergeCell ref="T11:T12"/>
    <mergeCell ref="U11:U12"/>
    <mergeCell ref="B21:B25"/>
    <mergeCell ref="S11:S12"/>
    <mergeCell ref="A1:L1"/>
    <mergeCell ref="B3:M3"/>
    <mergeCell ref="B4:M4"/>
    <mergeCell ref="B6:H6"/>
    <mergeCell ref="B8:D8"/>
    <mergeCell ref="B9:E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3">
      <selection activeCell="C27" sqref="C27"/>
    </sheetView>
  </sheetViews>
  <sheetFormatPr defaultColWidth="9.140625" defaultRowHeight="15"/>
  <cols>
    <col min="1" max="1" width="5.7109375" style="0" customWidth="1"/>
    <col min="2" max="2" width="32.0039062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4.57421875" style="0" customWidth="1"/>
    <col min="10" max="10" width="4.8515625" style="0" customWidth="1"/>
    <col min="11" max="11" width="5.00390625" style="0" customWidth="1"/>
    <col min="12" max="12" width="4.7109375" style="0" customWidth="1"/>
    <col min="13" max="13" width="4.140625" style="0" customWidth="1"/>
    <col min="14" max="14" width="4.57421875" style="0" customWidth="1"/>
    <col min="15" max="15" width="4.7109375" style="0" customWidth="1"/>
    <col min="16" max="19" width="4.421875" style="0" customWidth="1"/>
    <col min="20" max="20" width="10.28125" style="0" customWidth="1"/>
    <col min="21" max="21" width="5.71093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4</v>
      </c>
      <c r="C6" s="117"/>
      <c r="D6" s="117"/>
      <c r="E6" s="117"/>
      <c r="F6" s="117"/>
      <c r="G6" s="117"/>
      <c r="H6" s="117"/>
    </row>
    <row r="8" spans="2:4" ht="15.75">
      <c r="B8" s="117" t="s">
        <v>5</v>
      </c>
      <c r="C8" s="117"/>
      <c r="D8" s="117"/>
    </row>
    <row r="9" spans="2:25" ht="15.75">
      <c r="B9" s="117" t="s">
        <v>6</v>
      </c>
      <c r="C9" s="117"/>
      <c r="D9" s="117"/>
      <c r="E9" s="117"/>
      <c r="Y9" t="s">
        <v>66</v>
      </c>
    </row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5" t="s">
        <v>47</v>
      </c>
      <c r="T11" s="120" t="s">
        <v>11</v>
      </c>
      <c r="U11" s="119" t="s">
        <v>12</v>
      </c>
    </row>
    <row r="12" spans="1:21" s="4" customFormat="1" ht="36.75" customHeight="1">
      <c r="A12" s="134"/>
      <c r="B12" s="118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137"/>
      <c r="T12" s="120"/>
      <c r="U12" s="119"/>
    </row>
    <row r="13" spans="1:21" s="4" customFormat="1" ht="15.75">
      <c r="A13" s="8">
        <v>1</v>
      </c>
      <c r="B13" s="9" t="s">
        <v>13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2</v>
      </c>
      <c r="Q13" s="8">
        <v>2</v>
      </c>
      <c r="R13" s="8">
        <v>3</v>
      </c>
      <c r="S13" s="8">
        <v>2</v>
      </c>
      <c r="T13" s="10">
        <f>SUM(C13:R13)</f>
        <v>20</v>
      </c>
      <c r="U13" s="10">
        <v>5</v>
      </c>
    </row>
    <row r="14" spans="1:21" s="4" customFormat="1" ht="15.75">
      <c r="A14" s="8">
        <v>2</v>
      </c>
      <c r="B14" s="9" t="s">
        <v>14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0</v>
      </c>
      <c r="N14" s="8">
        <v>1</v>
      </c>
      <c r="O14" s="8">
        <v>1</v>
      </c>
      <c r="P14" s="8">
        <v>0</v>
      </c>
      <c r="Q14" s="8">
        <v>0</v>
      </c>
      <c r="R14" s="8">
        <v>0</v>
      </c>
      <c r="S14" s="8">
        <v>1</v>
      </c>
      <c r="T14" s="10">
        <f>SUM(C14:R14)</f>
        <v>12</v>
      </c>
      <c r="U14" s="10">
        <v>4</v>
      </c>
    </row>
    <row r="15" spans="1:21" s="4" customFormat="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4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5.75">
      <c r="A17" s="5"/>
      <c r="B17" s="143" t="s">
        <v>15</v>
      </c>
      <c r="C17" s="15"/>
      <c r="D17" s="14" t="s">
        <v>16</v>
      </c>
      <c r="E17" s="14" t="s">
        <v>17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5"/>
      <c r="B18" s="143"/>
      <c r="C18" s="14" t="s">
        <v>18</v>
      </c>
      <c r="D18" s="16">
        <v>1</v>
      </c>
      <c r="E18" s="16">
        <f>D18/2*100</f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/>
      <c r="C19" s="14" t="s">
        <v>19</v>
      </c>
      <c r="D19" s="16">
        <v>1</v>
      </c>
      <c r="E19" s="16">
        <f>D19/2*100</f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/>
      <c r="C20" s="14" t="s">
        <v>20</v>
      </c>
      <c r="D20" s="16">
        <v>0</v>
      </c>
      <c r="E20" s="16">
        <f>D20/2*100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21</v>
      </c>
      <c r="D21" s="16">
        <v>0</v>
      </c>
      <c r="E21" s="16">
        <f>D21/2*100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 t="s">
        <v>22</v>
      </c>
      <c r="C22" s="143"/>
      <c r="D22" s="143"/>
      <c r="E22" s="16">
        <f>E18+E19</f>
        <v>100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 t="s">
        <v>23</v>
      </c>
      <c r="C23" s="143"/>
      <c r="D23" s="143"/>
      <c r="E23" s="16">
        <f>E18+E19+E20</f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5" t="s">
        <v>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" t="s">
        <v>10</v>
      </c>
      <c r="C26" s="14">
        <v>1</v>
      </c>
      <c r="D26" s="14">
        <v>2</v>
      </c>
      <c r="E26" s="14">
        <v>3</v>
      </c>
      <c r="F26" s="14">
        <v>4</v>
      </c>
      <c r="G26" s="14">
        <v>5</v>
      </c>
      <c r="H26" s="14">
        <v>6</v>
      </c>
      <c r="I26" s="14">
        <v>7</v>
      </c>
      <c r="J26" s="14">
        <v>8</v>
      </c>
      <c r="K26" s="14">
        <v>9</v>
      </c>
      <c r="L26" s="14">
        <v>10</v>
      </c>
      <c r="M26" s="14">
        <v>11</v>
      </c>
      <c r="N26" s="14">
        <v>12</v>
      </c>
      <c r="O26" s="14">
        <v>13</v>
      </c>
      <c r="P26" s="14">
        <v>14</v>
      </c>
      <c r="Q26" s="14">
        <v>15</v>
      </c>
      <c r="R26" s="14">
        <v>16</v>
      </c>
      <c r="S26" s="11"/>
      <c r="T26" s="5"/>
      <c r="U26" s="5"/>
    </row>
    <row r="27" spans="1:21" s="4" customFormat="1" ht="15.75">
      <c r="A27" s="5"/>
      <c r="B27" s="14" t="s">
        <v>16</v>
      </c>
      <c r="C27" s="15">
        <v>2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1</v>
      </c>
      <c r="N27" s="15">
        <v>2</v>
      </c>
      <c r="O27" s="15">
        <v>2</v>
      </c>
      <c r="P27" s="15">
        <v>1</v>
      </c>
      <c r="Q27" s="15">
        <v>1</v>
      </c>
      <c r="R27" s="15">
        <v>1</v>
      </c>
      <c r="S27" s="12"/>
      <c r="T27" s="5"/>
      <c r="U27" s="5"/>
    </row>
    <row r="28" spans="1:21" ht="15.75">
      <c r="A28" s="6"/>
      <c r="B28" s="14" t="s">
        <v>17</v>
      </c>
      <c r="C28" s="16">
        <f>C27/2*100</f>
        <v>100</v>
      </c>
      <c r="D28" s="16">
        <f aca="true" t="shared" si="0" ref="D28:R28">D27/2*100</f>
        <v>100</v>
      </c>
      <c r="E28" s="16">
        <f t="shared" si="0"/>
        <v>100</v>
      </c>
      <c r="F28" s="16">
        <f t="shared" si="0"/>
        <v>100</v>
      </c>
      <c r="G28" s="16">
        <f t="shared" si="0"/>
        <v>100</v>
      </c>
      <c r="H28" s="16">
        <f t="shared" si="0"/>
        <v>100</v>
      </c>
      <c r="I28" s="16">
        <f t="shared" si="0"/>
        <v>100</v>
      </c>
      <c r="J28" s="16">
        <f t="shared" si="0"/>
        <v>100</v>
      </c>
      <c r="K28" s="16">
        <f t="shared" si="0"/>
        <v>100</v>
      </c>
      <c r="L28" s="16">
        <f t="shared" si="0"/>
        <v>100</v>
      </c>
      <c r="M28" s="16">
        <f t="shared" si="0"/>
        <v>50</v>
      </c>
      <c r="N28" s="16">
        <f t="shared" si="0"/>
        <v>100</v>
      </c>
      <c r="O28" s="16">
        <f t="shared" si="0"/>
        <v>100</v>
      </c>
      <c r="P28" s="16">
        <f t="shared" si="0"/>
        <v>50</v>
      </c>
      <c r="Q28" s="16">
        <f t="shared" si="0"/>
        <v>50</v>
      </c>
      <c r="R28" s="16">
        <f t="shared" si="0"/>
        <v>50</v>
      </c>
      <c r="S28" s="13"/>
      <c r="T28" s="6"/>
      <c r="U28" s="6"/>
    </row>
    <row r="29" spans="1:2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>
      <c r="A30" s="6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75">
      <c r="A31" s="6"/>
      <c r="B31" s="14" t="s">
        <v>10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1"/>
      <c r="T31" s="6"/>
      <c r="U31" s="6"/>
    </row>
    <row r="32" spans="1:21" ht="15.75">
      <c r="A32" s="6"/>
      <c r="B32" s="14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0</v>
      </c>
      <c r="P32" s="15">
        <v>1</v>
      </c>
      <c r="Q32" s="15">
        <v>1</v>
      </c>
      <c r="R32" s="15">
        <v>1</v>
      </c>
      <c r="S32" s="12"/>
      <c r="T32" s="6"/>
      <c r="U32" s="6"/>
    </row>
    <row r="33" spans="1:21" ht="15.75">
      <c r="A33" s="6"/>
      <c r="B33" s="14" t="s">
        <v>17</v>
      </c>
      <c r="C33" s="15">
        <f>C32/2*100</f>
        <v>0</v>
      </c>
      <c r="D33" s="15">
        <f aca="true" t="shared" si="1" ref="D33:R33">D32/2*100</f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5">
        <f t="shared" si="1"/>
        <v>0</v>
      </c>
      <c r="M33" s="15">
        <f t="shared" si="1"/>
        <v>50</v>
      </c>
      <c r="N33" s="15">
        <f t="shared" si="1"/>
        <v>0</v>
      </c>
      <c r="O33" s="15">
        <f t="shared" si="1"/>
        <v>0</v>
      </c>
      <c r="P33" s="15">
        <f t="shared" si="1"/>
        <v>50</v>
      </c>
      <c r="Q33" s="15">
        <f t="shared" si="1"/>
        <v>50</v>
      </c>
      <c r="R33" s="15">
        <f t="shared" si="1"/>
        <v>50</v>
      </c>
      <c r="S33" s="12"/>
      <c r="T33" s="6"/>
      <c r="U33" s="6"/>
    </row>
    <row r="34" spans="1:2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>
      <c r="A35" s="6"/>
      <c r="B35" s="6" t="s">
        <v>26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>
      <c r="A36" s="6"/>
      <c r="B36" s="14" t="s">
        <v>10</v>
      </c>
      <c r="C36" s="14">
        <v>14</v>
      </c>
      <c r="D36" s="14">
        <v>15</v>
      </c>
      <c r="E36" s="14">
        <v>16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14" t="s">
        <v>16</v>
      </c>
      <c r="C37" s="15">
        <v>1</v>
      </c>
      <c r="D37" s="15">
        <v>1</v>
      </c>
      <c r="E37" s="15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14" t="s">
        <v>17</v>
      </c>
      <c r="C38" s="16">
        <f>C37/2*100</f>
        <v>50</v>
      </c>
      <c r="D38" s="16">
        <f>D37/2*100</f>
        <v>50</v>
      </c>
      <c r="E38" s="16">
        <f>E37/2*100</f>
        <v>50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6.25" customHeight="1">
      <c r="A41" s="6"/>
      <c r="B41" s="19" t="s">
        <v>10</v>
      </c>
      <c r="C41" s="144" t="s">
        <v>28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 t="s">
        <v>30</v>
      </c>
      <c r="O41" s="145"/>
      <c r="P41" s="145"/>
      <c r="Q41" s="2"/>
      <c r="R41" s="2"/>
      <c r="S41" s="2"/>
      <c r="T41" s="3"/>
      <c r="U41" s="6"/>
    </row>
    <row r="42" spans="1:21" ht="15.75">
      <c r="A42" s="6"/>
      <c r="B42" s="146">
        <v>14</v>
      </c>
      <c r="C42" s="95" t="s">
        <v>29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47">
        <v>0</v>
      </c>
      <c r="O42" s="147"/>
      <c r="P42" s="147"/>
      <c r="Q42" s="18"/>
      <c r="R42" s="18"/>
      <c r="S42" s="18"/>
      <c r="T42" s="6"/>
      <c r="U42" s="6"/>
    </row>
    <row r="43" spans="1:21" ht="15.75">
      <c r="A43" s="6"/>
      <c r="B43" s="146"/>
      <c r="C43" s="95" t="s">
        <v>31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47">
        <v>2</v>
      </c>
      <c r="O43" s="147"/>
      <c r="P43" s="147"/>
      <c r="Q43" s="6"/>
      <c r="R43" s="6"/>
      <c r="S43" s="6"/>
      <c r="T43" s="6"/>
      <c r="U43" s="6"/>
    </row>
    <row r="44" spans="1:21" ht="15.75">
      <c r="A44" s="6"/>
      <c r="B44" s="146"/>
      <c r="C44" s="95" t="s">
        <v>32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47">
        <v>0</v>
      </c>
      <c r="O44" s="147"/>
      <c r="P44" s="147"/>
      <c r="Q44" s="6"/>
      <c r="R44" s="6"/>
      <c r="S44" s="6"/>
      <c r="T44" s="6"/>
      <c r="U44" s="6"/>
    </row>
    <row r="45" spans="1:21" ht="15.75">
      <c r="A45" s="6"/>
      <c r="B45" s="146"/>
      <c r="C45" s="95" t="s">
        <v>33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47">
        <v>0</v>
      </c>
      <c r="O45" s="147"/>
      <c r="P45" s="147"/>
      <c r="Q45" s="6"/>
      <c r="R45" s="6"/>
      <c r="S45" s="6"/>
      <c r="T45" s="6"/>
      <c r="U45" s="6"/>
    </row>
    <row r="46" spans="1:21" ht="15.75">
      <c r="A46" s="6"/>
      <c r="B46" s="146"/>
      <c r="C46" s="95" t="s">
        <v>34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0</v>
      </c>
      <c r="O46" s="147"/>
      <c r="P46" s="147"/>
      <c r="Q46" s="6"/>
      <c r="R46" s="6"/>
      <c r="S46" s="6"/>
      <c r="T46" s="6"/>
      <c r="U46" s="6"/>
    </row>
    <row r="47" spans="2:16" ht="15.75">
      <c r="B47" s="148">
        <v>15</v>
      </c>
      <c r="C47" s="95" t="s">
        <v>36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65">
        <v>0</v>
      </c>
      <c r="O47" s="165"/>
      <c r="P47" s="165"/>
    </row>
    <row r="48" spans="2:16" ht="15.75">
      <c r="B48" s="148"/>
      <c r="C48" s="95" t="s">
        <v>37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65">
        <v>0</v>
      </c>
      <c r="O48" s="165"/>
      <c r="P48" s="165"/>
    </row>
    <row r="49" spans="2:16" ht="15.75">
      <c r="B49" s="148"/>
      <c r="C49" s="95" t="s">
        <v>32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65">
        <v>0</v>
      </c>
      <c r="O49" s="165"/>
      <c r="P49" s="165"/>
    </row>
    <row r="50" spans="2:16" ht="15.75">
      <c r="B50" s="94">
        <v>16</v>
      </c>
      <c r="C50" s="95" t="s">
        <v>29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65">
        <v>0</v>
      </c>
      <c r="O50" s="165"/>
      <c r="P50" s="165"/>
    </row>
    <row r="51" spans="2:16" ht="15.75">
      <c r="B51" s="94"/>
      <c r="C51" s="95" t="s">
        <v>38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65">
        <v>2</v>
      </c>
      <c r="O51" s="165"/>
      <c r="P51" s="165"/>
    </row>
    <row r="52" spans="2:16" ht="15.75">
      <c r="B52" s="94"/>
      <c r="C52" s="95" t="s">
        <v>32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65">
        <v>1</v>
      </c>
      <c r="O52" s="165"/>
      <c r="P52" s="165"/>
    </row>
    <row r="53" spans="2:16" ht="15.75">
      <c r="B53" s="94"/>
      <c r="C53" s="95" t="s">
        <v>39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65">
        <v>0</v>
      </c>
      <c r="O53" s="165"/>
      <c r="P53" s="165"/>
    </row>
    <row r="54" spans="2:16" ht="15.75">
      <c r="B54" s="94"/>
      <c r="C54" s="95" t="s">
        <v>40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65">
        <v>0</v>
      </c>
      <c r="O54" s="165"/>
      <c r="P54" s="165"/>
    </row>
  </sheetData>
  <sheetProtection/>
  <mergeCells count="46">
    <mergeCell ref="C54:M54"/>
    <mergeCell ref="N54:P54"/>
    <mergeCell ref="B50:B54"/>
    <mergeCell ref="S11:S12"/>
    <mergeCell ref="C51:M51"/>
    <mergeCell ref="C52:M52"/>
    <mergeCell ref="N51:P51"/>
    <mergeCell ref="N52:P52"/>
    <mergeCell ref="C53:M53"/>
    <mergeCell ref="N53:P53"/>
    <mergeCell ref="C50:M50"/>
    <mergeCell ref="N48:P48"/>
    <mergeCell ref="N49:P49"/>
    <mergeCell ref="N50:P50"/>
    <mergeCell ref="B47:B49"/>
    <mergeCell ref="N45:P45"/>
    <mergeCell ref="N46:P46"/>
    <mergeCell ref="C47:M47"/>
    <mergeCell ref="N47:P47"/>
    <mergeCell ref="C48:M48"/>
    <mergeCell ref="C49:M49"/>
    <mergeCell ref="C41:M41"/>
    <mergeCell ref="N41:P41"/>
    <mergeCell ref="C43:M43"/>
    <mergeCell ref="C44:M44"/>
    <mergeCell ref="C45:M45"/>
    <mergeCell ref="C46:M46"/>
    <mergeCell ref="N42:P42"/>
    <mergeCell ref="N43:P43"/>
    <mergeCell ref="N44:P44"/>
    <mergeCell ref="U11:U12"/>
    <mergeCell ref="B17:B21"/>
    <mergeCell ref="B22:D22"/>
    <mergeCell ref="B23:D23"/>
    <mergeCell ref="B42:B46"/>
    <mergeCell ref="B9:E9"/>
    <mergeCell ref="A11:A12"/>
    <mergeCell ref="B11:B12"/>
    <mergeCell ref="T11:T12"/>
    <mergeCell ref="C11:R11"/>
    <mergeCell ref="C42:M42"/>
    <mergeCell ref="A1:L1"/>
    <mergeCell ref="B3:M3"/>
    <mergeCell ref="B4:M4"/>
    <mergeCell ref="B6:H6"/>
    <mergeCell ref="B8:D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20">
      <selection activeCell="J33" sqref="J33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00390625" style="0" customWidth="1"/>
    <col min="21" max="21" width="6.57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55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56</v>
      </c>
      <c r="C6" s="117"/>
      <c r="D6" s="117"/>
      <c r="E6" s="117"/>
      <c r="F6" s="117"/>
      <c r="G6" s="117"/>
      <c r="H6" s="117"/>
    </row>
    <row r="8" spans="2:4" ht="15.75">
      <c r="B8" s="117" t="s">
        <v>53</v>
      </c>
      <c r="C8" s="117"/>
      <c r="D8" s="117"/>
    </row>
    <row r="9" spans="2:5" ht="15.75">
      <c r="B9" s="117" t="s">
        <v>54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18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120"/>
      <c r="T12" s="155"/>
      <c r="U12" s="157"/>
    </row>
    <row r="13" spans="1:21" s="4" customFormat="1" ht="15.75">
      <c r="A13" s="8">
        <v>1</v>
      </c>
      <c r="B13" s="9" t="s">
        <v>57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0</v>
      </c>
      <c r="N13" s="8">
        <v>1</v>
      </c>
      <c r="O13" s="8">
        <v>1</v>
      </c>
      <c r="P13" s="8">
        <v>1</v>
      </c>
      <c r="Q13" s="8">
        <v>0</v>
      </c>
      <c r="R13" s="8">
        <v>0</v>
      </c>
      <c r="S13" s="28">
        <v>2</v>
      </c>
      <c r="T13" s="10">
        <f>SUM(C13:R13)</f>
        <v>13</v>
      </c>
      <c r="U13" s="10">
        <v>4</v>
      </c>
    </row>
    <row r="14" spans="1:21" s="4" customFormat="1" ht="15.75">
      <c r="A14" s="8">
        <v>2</v>
      </c>
      <c r="B14" s="9" t="s">
        <v>58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9">
        <v>3</v>
      </c>
      <c r="T14" s="10">
        <f aca="true" t="shared" si="0" ref="T14:T25">SUM(C14:R14)</f>
        <v>1</v>
      </c>
      <c r="U14" s="10">
        <v>2</v>
      </c>
    </row>
    <row r="15" spans="1:21" s="4" customFormat="1" ht="15.75">
      <c r="A15" s="26">
        <v>3</v>
      </c>
      <c r="B15" s="9" t="s">
        <v>59</v>
      </c>
      <c r="C15" s="8">
        <v>0</v>
      </c>
      <c r="D15" s="8">
        <v>1</v>
      </c>
      <c r="E15" s="8">
        <v>0</v>
      </c>
      <c r="F15" s="8">
        <v>1</v>
      </c>
      <c r="G15" s="8">
        <v>1</v>
      </c>
      <c r="H15" s="8">
        <v>0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29">
        <v>2</v>
      </c>
      <c r="T15" s="10">
        <f t="shared" si="0"/>
        <v>8</v>
      </c>
      <c r="U15" s="10">
        <v>3</v>
      </c>
    </row>
    <row r="16" spans="1:21" s="4" customFormat="1" ht="15.75">
      <c r="A16" s="26">
        <v>4</v>
      </c>
      <c r="B16" s="9" t="s">
        <v>60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29">
        <v>4</v>
      </c>
      <c r="T16" s="10">
        <f t="shared" si="0"/>
        <v>10</v>
      </c>
      <c r="U16" s="10">
        <v>3</v>
      </c>
    </row>
    <row r="17" spans="1:21" s="4" customFormat="1" ht="15.75">
      <c r="A17" s="26">
        <v>5</v>
      </c>
      <c r="B17" s="9" t="s">
        <v>61</v>
      </c>
      <c r="C17" s="8">
        <v>1</v>
      </c>
      <c r="D17" s="8">
        <v>1</v>
      </c>
      <c r="E17" s="8">
        <v>0</v>
      </c>
      <c r="F17" s="8">
        <v>0</v>
      </c>
      <c r="G17" s="8">
        <v>1</v>
      </c>
      <c r="H17" s="8">
        <v>1</v>
      </c>
      <c r="I17" s="8">
        <v>1</v>
      </c>
      <c r="J17" s="8">
        <v>0</v>
      </c>
      <c r="K17" s="8">
        <v>1</v>
      </c>
      <c r="L17" s="8">
        <v>1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8">
        <v>0</v>
      </c>
      <c r="S17" s="29">
        <v>1</v>
      </c>
      <c r="T17" s="10">
        <f t="shared" si="0"/>
        <v>8</v>
      </c>
      <c r="U17" s="10">
        <v>3</v>
      </c>
    </row>
    <row r="18" spans="1:21" s="4" customFormat="1" ht="15.75">
      <c r="A18" s="26">
        <v>6</v>
      </c>
      <c r="B18" s="9" t="s">
        <v>62</v>
      </c>
      <c r="C18" s="8">
        <v>1</v>
      </c>
      <c r="D18" s="8">
        <v>0</v>
      </c>
      <c r="E18" s="8">
        <v>0</v>
      </c>
      <c r="F18" s="8">
        <v>0</v>
      </c>
      <c r="G18" s="8">
        <v>1</v>
      </c>
      <c r="H18" s="8">
        <v>1</v>
      </c>
      <c r="I18" s="8">
        <v>0</v>
      </c>
      <c r="J18" s="8">
        <v>0</v>
      </c>
      <c r="K18" s="8">
        <v>1</v>
      </c>
      <c r="L18" s="8">
        <v>0</v>
      </c>
      <c r="M18" s="8">
        <v>1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29">
        <v>2</v>
      </c>
      <c r="T18" s="10">
        <f t="shared" si="0"/>
        <v>6</v>
      </c>
      <c r="U18" s="10">
        <v>3</v>
      </c>
    </row>
    <row r="19" spans="1:21" s="4" customFormat="1" ht="15.75">
      <c r="A19" s="26">
        <v>7</v>
      </c>
      <c r="B19" s="9" t="s">
        <v>63</v>
      </c>
      <c r="C19" s="8">
        <v>1</v>
      </c>
      <c r="D19" s="8">
        <v>1</v>
      </c>
      <c r="E19" s="8">
        <v>0</v>
      </c>
      <c r="F19" s="8">
        <v>0</v>
      </c>
      <c r="G19" s="8">
        <v>1</v>
      </c>
      <c r="H19" s="8">
        <v>1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29">
        <v>3</v>
      </c>
      <c r="T19" s="10">
        <f t="shared" si="0"/>
        <v>6</v>
      </c>
      <c r="U19" s="10">
        <v>3</v>
      </c>
    </row>
    <row r="20" spans="1:21" s="4" customFormat="1" ht="15.75">
      <c r="A20" s="26">
        <v>8</v>
      </c>
      <c r="B20" s="9" t="s">
        <v>64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1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29">
        <v>1</v>
      </c>
      <c r="T20" s="10">
        <f t="shared" si="0"/>
        <v>6</v>
      </c>
      <c r="U20" s="10">
        <v>3</v>
      </c>
    </row>
    <row r="21" spans="1:21" s="4" customFormat="1" ht="15.75">
      <c r="A21" s="26">
        <v>9</v>
      </c>
      <c r="B21" s="9" t="s">
        <v>65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0</v>
      </c>
      <c r="K21" s="8">
        <v>1</v>
      </c>
      <c r="L21" s="8">
        <v>1</v>
      </c>
      <c r="M21" s="8">
        <v>0</v>
      </c>
      <c r="N21" s="8">
        <v>1</v>
      </c>
      <c r="O21" s="8">
        <v>1</v>
      </c>
      <c r="P21" s="8">
        <v>2</v>
      </c>
      <c r="Q21" s="8">
        <v>0</v>
      </c>
      <c r="R21" s="8">
        <v>3</v>
      </c>
      <c r="S21" s="29">
        <v>2</v>
      </c>
      <c r="T21" s="10">
        <f t="shared" si="0"/>
        <v>16</v>
      </c>
      <c r="U21" s="10">
        <v>5</v>
      </c>
    </row>
    <row r="22" spans="1:21" s="4" customFormat="1" ht="15.75">
      <c r="A22" s="26">
        <v>10</v>
      </c>
      <c r="B22" s="9" t="s">
        <v>67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1</v>
      </c>
      <c r="P22" s="8">
        <v>0</v>
      </c>
      <c r="Q22" s="8">
        <v>0</v>
      </c>
      <c r="R22" s="8">
        <v>0</v>
      </c>
      <c r="S22" s="29">
        <v>4</v>
      </c>
      <c r="T22" s="10">
        <f t="shared" si="0"/>
        <v>9</v>
      </c>
      <c r="U22" s="10">
        <v>3</v>
      </c>
    </row>
    <row r="23" spans="1:21" s="4" customFormat="1" ht="15.75">
      <c r="A23" s="26">
        <v>11</v>
      </c>
      <c r="B23" s="9" t="s">
        <v>68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0</v>
      </c>
      <c r="N23" s="8">
        <v>1</v>
      </c>
      <c r="O23" s="8">
        <v>1</v>
      </c>
      <c r="P23" s="8">
        <v>1</v>
      </c>
      <c r="Q23" s="8">
        <v>0</v>
      </c>
      <c r="R23" s="8">
        <v>3</v>
      </c>
      <c r="S23" s="29">
        <v>1</v>
      </c>
      <c r="T23" s="10">
        <f t="shared" si="0"/>
        <v>16</v>
      </c>
      <c r="U23" s="10">
        <v>5</v>
      </c>
    </row>
    <row r="24" spans="1:21" s="4" customFormat="1" ht="15.75">
      <c r="A24" s="26">
        <v>12</v>
      </c>
      <c r="B24" s="9" t="s">
        <v>69</v>
      </c>
      <c r="C24" s="8">
        <v>1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  <c r="I24" s="8">
        <v>1</v>
      </c>
      <c r="J24" s="8">
        <v>0</v>
      </c>
      <c r="K24" s="8">
        <v>1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29">
        <v>3</v>
      </c>
      <c r="T24" s="10">
        <f t="shared" si="0"/>
        <v>6</v>
      </c>
      <c r="U24" s="10">
        <v>3</v>
      </c>
    </row>
    <row r="25" spans="1:21" s="4" customFormat="1" ht="15.75">
      <c r="A25" s="26">
        <v>13</v>
      </c>
      <c r="B25" s="9" t="s">
        <v>70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9">
        <v>1</v>
      </c>
      <c r="T25" s="10">
        <f t="shared" si="0"/>
        <v>8</v>
      </c>
      <c r="U25" s="10">
        <v>3</v>
      </c>
    </row>
    <row r="26" spans="1:21" s="4" customFormat="1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43" t="s">
        <v>15</v>
      </c>
      <c r="C27" s="15"/>
      <c r="D27" s="14" t="s">
        <v>16</v>
      </c>
      <c r="E27" s="14" t="s">
        <v>17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43"/>
      <c r="C28" s="14" t="s">
        <v>18</v>
      </c>
      <c r="D28" s="16">
        <v>2</v>
      </c>
      <c r="E28" s="32">
        <f>D28/13*100</f>
        <v>15.384615384615385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43"/>
      <c r="C29" s="14" t="s">
        <v>19</v>
      </c>
      <c r="D29" s="16">
        <v>1</v>
      </c>
      <c r="E29" s="32">
        <f>D29/13*100</f>
        <v>7.6923076923076925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143"/>
      <c r="C30" s="14" t="s">
        <v>20</v>
      </c>
      <c r="D30" s="16">
        <v>9</v>
      </c>
      <c r="E30" s="32">
        <f>D30/13*100</f>
        <v>69.23076923076923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143"/>
      <c r="C31" s="14" t="s">
        <v>21</v>
      </c>
      <c r="D31" s="16">
        <v>1</v>
      </c>
      <c r="E31" s="32">
        <f>D31/13*100</f>
        <v>7.6923076923076925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5.75">
      <c r="A32" s="5"/>
      <c r="B32" s="143" t="s">
        <v>22</v>
      </c>
      <c r="C32" s="143"/>
      <c r="D32" s="143"/>
      <c r="E32" s="32">
        <f>(D28+D29)/13*100</f>
        <v>23.076923076923077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15.75">
      <c r="A33" s="5"/>
      <c r="B33" s="143" t="s">
        <v>23</v>
      </c>
      <c r="C33" s="143"/>
      <c r="D33" s="143"/>
      <c r="E33" s="32">
        <f>(D28+D29+D30)/13*100</f>
        <v>92.3076923076923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5.75">
      <c r="A34" s="5"/>
      <c r="B34" s="13"/>
      <c r="C34" s="13"/>
      <c r="D34" s="13"/>
      <c r="E34" s="3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5.75">
      <c r="A35" s="5"/>
      <c r="B35" s="13"/>
      <c r="C35" s="13"/>
      <c r="D35" s="13"/>
      <c r="E35" s="3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15.75">
      <c r="A37" s="5"/>
      <c r="B37" s="5" t="s">
        <v>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15.75">
      <c r="A38" s="5"/>
      <c r="B38" s="14" t="s">
        <v>10</v>
      </c>
      <c r="C38" s="14">
        <v>1</v>
      </c>
      <c r="D38" s="14">
        <v>2</v>
      </c>
      <c r="E38" s="14">
        <v>3</v>
      </c>
      <c r="F38" s="14">
        <v>4</v>
      </c>
      <c r="G38" s="14">
        <v>5</v>
      </c>
      <c r="H38" s="14">
        <v>6</v>
      </c>
      <c r="I38" s="14">
        <v>7</v>
      </c>
      <c r="J38" s="14">
        <v>8</v>
      </c>
      <c r="K38" s="14">
        <v>9</v>
      </c>
      <c r="L38" s="14">
        <v>10</v>
      </c>
      <c r="M38" s="14">
        <v>11</v>
      </c>
      <c r="N38" s="14">
        <v>12</v>
      </c>
      <c r="O38" s="14">
        <v>13</v>
      </c>
      <c r="P38" s="14">
        <v>14</v>
      </c>
      <c r="Q38" s="14">
        <v>15</v>
      </c>
      <c r="R38" s="14">
        <v>16</v>
      </c>
      <c r="S38" s="11"/>
      <c r="T38" s="5"/>
      <c r="U38" s="5"/>
    </row>
    <row r="39" spans="1:21" s="4" customFormat="1" ht="15.75">
      <c r="A39" s="5"/>
      <c r="B39" s="14" t="s">
        <v>16</v>
      </c>
      <c r="C39" s="15">
        <f aca="true" t="shared" si="1" ref="C39:O39">SUM(C13:C25)</f>
        <v>12</v>
      </c>
      <c r="D39" s="15">
        <f t="shared" si="1"/>
        <v>11</v>
      </c>
      <c r="E39" s="15">
        <f t="shared" si="1"/>
        <v>6</v>
      </c>
      <c r="F39" s="15">
        <f t="shared" si="1"/>
        <v>8</v>
      </c>
      <c r="G39" s="15">
        <f t="shared" si="1"/>
        <v>11</v>
      </c>
      <c r="H39" s="15">
        <f t="shared" si="1"/>
        <v>10</v>
      </c>
      <c r="I39" s="15">
        <f t="shared" si="1"/>
        <v>9</v>
      </c>
      <c r="J39" s="15">
        <f t="shared" si="1"/>
        <v>4</v>
      </c>
      <c r="K39" s="15">
        <f t="shared" si="1"/>
        <v>12</v>
      </c>
      <c r="L39" s="15">
        <f t="shared" si="1"/>
        <v>5</v>
      </c>
      <c r="M39" s="15">
        <f t="shared" si="1"/>
        <v>1</v>
      </c>
      <c r="N39" s="15">
        <f t="shared" si="1"/>
        <v>7</v>
      </c>
      <c r="O39" s="15">
        <f t="shared" si="1"/>
        <v>5</v>
      </c>
      <c r="P39" s="15">
        <v>4</v>
      </c>
      <c r="Q39" s="15">
        <v>0</v>
      </c>
      <c r="R39" s="15">
        <v>3</v>
      </c>
      <c r="S39" s="12"/>
      <c r="T39" s="5"/>
      <c r="U39" s="5"/>
    </row>
    <row r="40" spans="1:21" ht="15.75">
      <c r="A40" s="6"/>
      <c r="B40" s="14" t="s">
        <v>17</v>
      </c>
      <c r="C40" s="16">
        <f>C39/13*100</f>
        <v>92.3076923076923</v>
      </c>
      <c r="D40" s="16">
        <f aca="true" t="shared" si="2" ref="D40:R40">D39/13*100</f>
        <v>84.61538461538461</v>
      </c>
      <c r="E40" s="16">
        <f t="shared" si="2"/>
        <v>46.15384615384615</v>
      </c>
      <c r="F40" s="16">
        <f t="shared" si="2"/>
        <v>61.53846153846154</v>
      </c>
      <c r="G40" s="16">
        <f t="shared" si="2"/>
        <v>84.61538461538461</v>
      </c>
      <c r="H40" s="16">
        <f t="shared" si="2"/>
        <v>76.92307692307693</v>
      </c>
      <c r="I40" s="16">
        <f t="shared" si="2"/>
        <v>69.23076923076923</v>
      </c>
      <c r="J40" s="16">
        <f t="shared" si="2"/>
        <v>30.76923076923077</v>
      </c>
      <c r="K40" s="16">
        <f t="shared" si="2"/>
        <v>92.3076923076923</v>
      </c>
      <c r="L40" s="16">
        <f t="shared" si="2"/>
        <v>38.46153846153847</v>
      </c>
      <c r="M40" s="16">
        <f t="shared" si="2"/>
        <v>7.6923076923076925</v>
      </c>
      <c r="N40" s="16">
        <f t="shared" si="2"/>
        <v>53.84615384615385</v>
      </c>
      <c r="O40" s="16">
        <f t="shared" si="2"/>
        <v>38.46153846153847</v>
      </c>
      <c r="P40" s="16">
        <f t="shared" si="2"/>
        <v>30.76923076923077</v>
      </c>
      <c r="Q40" s="16">
        <f t="shared" si="2"/>
        <v>0</v>
      </c>
      <c r="R40" s="16">
        <f t="shared" si="2"/>
        <v>23.076923076923077</v>
      </c>
      <c r="S40" s="13"/>
      <c r="T40" s="6"/>
      <c r="U40" s="6"/>
    </row>
    <row r="41" spans="1:2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 t="s">
        <v>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14" t="s">
        <v>10</v>
      </c>
      <c r="C43" s="14">
        <v>1</v>
      </c>
      <c r="D43" s="14">
        <v>2</v>
      </c>
      <c r="E43" s="14">
        <v>3</v>
      </c>
      <c r="F43" s="14">
        <v>4</v>
      </c>
      <c r="G43" s="14">
        <v>5</v>
      </c>
      <c r="H43" s="14">
        <v>6</v>
      </c>
      <c r="I43" s="14">
        <v>7</v>
      </c>
      <c r="J43" s="14">
        <v>8</v>
      </c>
      <c r="K43" s="14">
        <v>9</v>
      </c>
      <c r="L43" s="14">
        <v>10</v>
      </c>
      <c r="M43" s="14">
        <v>11</v>
      </c>
      <c r="N43" s="14">
        <v>12</v>
      </c>
      <c r="O43" s="14">
        <v>13</v>
      </c>
      <c r="P43" s="14">
        <v>14</v>
      </c>
      <c r="Q43" s="14">
        <v>15</v>
      </c>
      <c r="R43" s="14">
        <v>16</v>
      </c>
      <c r="S43" s="11"/>
      <c r="T43" s="6"/>
      <c r="U43" s="6"/>
    </row>
    <row r="44" spans="1:21" ht="15.75">
      <c r="A44" s="6"/>
      <c r="B44" s="14" t="s">
        <v>16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</v>
      </c>
      <c r="N44" s="15">
        <v>3</v>
      </c>
      <c r="O44" s="15">
        <v>0</v>
      </c>
      <c r="P44" s="15">
        <v>2</v>
      </c>
      <c r="Q44" s="15">
        <v>3</v>
      </c>
      <c r="R44" s="15">
        <v>2</v>
      </c>
      <c r="S44" s="12"/>
      <c r="T44" s="6"/>
      <c r="U44" s="6"/>
    </row>
    <row r="45" spans="1:21" ht="15.75">
      <c r="A45" s="6"/>
      <c r="B45" s="14" t="s">
        <v>17</v>
      </c>
      <c r="C45" s="15">
        <f>C44/13*100</f>
        <v>0</v>
      </c>
      <c r="D45" s="15">
        <f aca="true" t="shared" si="3" ref="D45:R45">D44/13*100</f>
        <v>0</v>
      </c>
      <c r="E45" s="15">
        <f t="shared" si="3"/>
        <v>0</v>
      </c>
      <c r="F45" s="15">
        <f t="shared" si="3"/>
        <v>0</v>
      </c>
      <c r="G45" s="15">
        <f t="shared" si="3"/>
        <v>0</v>
      </c>
      <c r="H45" s="15">
        <f t="shared" si="3"/>
        <v>0</v>
      </c>
      <c r="I45" s="15">
        <f t="shared" si="3"/>
        <v>0</v>
      </c>
      <c r="J45" s="15">
        <f t="shared" si="3"/>
        <v>0</v>
      </c>
      <c r="K45" s="15">
        <f t="shared" si="3"/>
        <v>0</v>
      </c>
      <c r="L45" s="15">
        <f t="shared" si="3"/>
        <v>0</v>
      </c>
      <c r="M45" s="15">
        <f t="shared" si="3"/>
        <v>15.384615384615385</v>
      </c>
      <c r="N45" s="15">
        <f t="shared" si="3"/>
        <v>23.076923076923077</v>
      </c>
      <c r="O45" s="15">
        <f t="shared" si="3"/>
        <v>0</v>
      </c>
      <c r="P45" s="15">
        <f t="shared" si="3"/>
        <v>15.384615384615385</v>
      </c>
      <c r="Q45" s="15">
        <f t="shared" si="3"/>
        <v>23.076923076923077</v>
      </c>
      <c r="R45" s="15">
        <f t="shared" si="3"/>
        <v>15.384615384615385</v>
      </c>
      <c r="S45" s="12"/>
      <c r="T45" s="6"/>
      <c r="U45" s="6"/>
    </row>
    <row r="46" spans="1:2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>
      <c r="A47" s="6"/>
      <c r="B47" s="6" t="s">
        <v>26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75">
      <c r="A48" s="6"/>
      <c r="B48" s="14" t="s">
        <v>10</v>
      </c>
      <c r="C48" s="14">
        <v>14</v>
      </c>
      <c r="D48" s="14">
        <v>15</v>
      </c>
      <c r="E48" s="14">
        <v>16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6"/>
      <c r="B49" s="14" t="s">
        <v>16</v>
      </c>
      <c r="C49" s="15">
        <v>1</v>
      </c>
      <c r="D49" s="15">
        <v>0</v>
      </c>
      <c r="E49" s="15">
        <v>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6"/>
      <c r="B50" s="14" t="s">
        <v>17</v>
      </c>
      <c r="C50" s="16">
        <f>C49/13*100</f>
        <v>7.6923076923076925</v>
      </c>
      <c r="D50" s="16">
        <f>D49/13*100</f>
        <v>0</v>
      </c>
      <c r="E50" s="16">
        <f>E49/13*100</f>
        <v>15.384615384615385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6"/>
      <c r="B52" s="6" t="s">
        <v>27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26.25" customHeight="1">
      <c r="A53" s="6"/>
      <c r="B53" s="19" t="s">
        <v>10</v>
      </c>
      <c r="C53" s="144" t="s">
        <v>28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5" t="s">
        <v>30</v>
      </c>
      <c r="O53" s="145"/>
      <c r="P53" s="145"/>
      <c r="Q53" s="2"/>
      <c r="R53" s="2"/>
      <c r="S53" s="2"/>
      <c r="T53" s="3"/>
      <c r="U53" s="6"/>
    </row>
    <row r="54" spans="1:21" ht="15.75">
      <c r="A54" s="6"/>
      <c r="B54" s="146">
        <v>14</v>
      </c>
      <c r="C54" s="95" t="s">
        <v>29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7">
        <v>5</v>
      </c>
      <c r="O54" s="147"/>
      <c r="P54" s="147"/>
      <c r="Q54" s="18"/>
      <c r="R54" s="18"/>
      <c r="S54" s="18"/>
      <c r="T54" s="6"/>
      <c r="U54" s="6"/>
    </row>
    <row r="55" spans="1:21" ht="15.75">
      <c r="A55" s="6"/>
      <c r="B55" s="146"/>
      <c r="C55" s="95" t="s">
        <v>31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7">
        <v>4</v>
      </c>
      <c r="O55" s="147"/>
      <c r="P55" s="147"/>
      <c r="Q55" s="6"/>
      <c r="R55" s="6"/>
      <c r="S55" s="6"/>
      <c r="T55" s="6"/>
      <c r="U55" s="6"/>
    </row>
    <row r="56" spans="1:21" ht="15.75">
      <c r="A56" s="6"/>
      <c r="B56" s="146"/>
      <c r="C56" s="95" t="s">
        <v>32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7">
        <v>8</v>
      </c>
      <c r="O56" s="147"/>
      <c r="P56" s="147"/>
      <c r="Q56" s="6"/>
      <c r="R56" s="6"/>
      <c r="S56" s="6"/>
      <c r="T56" s="6"/>
      <c r="U56" s="6"/>
    </row>
    <row r="57" spans="1:21" ht="15.75">
      <c r="A57" s="6"/>
      <c r="B57" s="146"/>
      <c r="C57" s="95" t="s">
        <v>33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7">
        <v>3</v>
      </c>
      <c r="O57" s="147"/>
      <c r="P57" s="147"/>
      <c r="Q57" s="6"/>
      <c r="R57" s="6"/>
      <c r="S57" s="6"/>
      <c r="T57" s="6"/>
      <c r="U57" s="6"/>
    </row>
    <row r="58" spans="1:21" ht="15.75">
      <c r="A58" s="6"/>
      <c r="B58" s="146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47">
        <v>0</v>
      </c>
      <c r="O58" s="147"/>
      <c r="P58" s="147"/>
      <c r="Q58" s="6"/>
      <c r="R58" s="6"/>
      <c r="S58" s="6"/>
      <c r="T58" s="6"/>
      <c r="U58" s="6"/>
    </row>
    <row r="59" spans="2:16" ht="15.75">
      <c r="B59" s="148">
        <v>15</v>
      </c>
      <c r="C59" s="95" t="s">
        <v>36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9">
        <v>11</v>
      </c>
      <c r="O59" s="149"/>
      <c r="P59" s="149"/>
    </row>
    <row r="60" spans="2:16" ht="15.75">
      <c r="B60" s="148"/>
      <c r="C60" s="95" t="s">
        <v>35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51">
        <v>11</v>
      </c>
      <c r="O60" s="152"/>
      <c r="P60" s="153"/>
    </row>
    <row r="61" spans="2:16" ht="15.75">
      <c r="B61" s="148"/>
      <c r="C61" s="95" t="s">
        <v>37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49">
        <v>11</v>
      </c>
      <c r="O61" s="149"/>
      <c r="P61" s="149"/>
    </row>
    <row r="62" spans="2:16" ht="15.75">
      <c r="B62" s="148"/>
      <c r="C62" s="95" t="s">
        <v>32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49">
        <v>11</v>
      </c>
      <c r="O62" s="149"/>
      <c r="P62" s="149"/>
    </row>
    <row r="63" spans="2:16" ht="15.75">
      <c r="B63" s="148"/>
      <c r="C63" s="95" t="s">
        <v>34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0">
        <v>0</v>
      </c>
      <c r="O63" s="150"/>
      <c r="P63" s="91"/>
    </row>
    <row r="64" spans="2:16" ht="15.75">
      <c r="B64" s="94">
        <v>16</v>
      </c>
      <c r="C64" s="95" t="s">
        <v>29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49">
        <v>3</v>
      </c>
      <c r="O64" s="149"/>
      <c r="P64" s="149"/>
    </row>
    <row r="65" spans="2:16" ht="15.75">
      <c r="B65" s="94"/>
      <c r="C65" s="95" t="s">
        <v>38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49">
        <v>3</v>
      </c>
      <c r="O65" s="149"/>
      <c r="P65" s="149"/>
    </row>
    <row r="66" spans="2:16" ht="15.75">
      <c r="B66" s="94"/>
      <c r="C66" s="95" t="s">
        <v>32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9">
        <v>9</v>
      </c>
      <c r="O66" s="149"/>
      <c r="P66" s="149"/>
    </row>
    <row r="67" spans="2:16" ht="15.75">
      <c r="B67" s="94"/>
      <c r="C67" s="95" t="s">
        <v>39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49">
        <v>0</v>
      </c>
      <c r="O67" s="149"/>
      <c r="P67" s="149"/>
    </row>
    <row r="68" spans="2:16" ht="15.75">
      <c r="B68" s="94"/>
      <c r="C68" s="95" t="s">
        <v>40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149">
        <v>0</v>
      </c>
      <c r="O68" s="149"/>
      <c r="P68" s="149"/>
    </row>
  </sheetData>
  <sheetProtection/>
  <mergeCells count="50">
    <mergeCell ref="N68:P68"/>
    <mergeCell ref="C60:M60"/>
    <mergeCell ref="N60:P60"/>
    <mergeCell ref="C63:M63"/>
    <mergeCell ref="N63:P63"/>
    <mergeCell ref="B64:B68"/>
    <mergeCell ref="C64:M64"/>
    <mergeCell ref="N64:P64"/>
    <mergeCell ref="C65:M65"/>
    <mergeCell ref="N65:P65"/>
    <mergeCell ref="C66:M66"/>
    <mergeCell ref="N66:P66"/>
    <mergeCell ref="C67:M67"/>
    <mergeCell ref="N67:P67"/>
    <mergeCell ref="C68:M68"/>
    <mergeCell ref="B59:B63"/>
    <mergeCell ref="C59:M59"/>
    <mergeCell ref="N59:P59"/>
    <mergeCell ref="C61:M61"/>
    <mergeCell ref="N61:P61"/>
    <mergeCell ref="C62:M62"/>
    <mergeCell ref="N62:P62"/>
    <mergeCell ref="C56:M56"/>
    <mergeCell ref="N56:P56"/>
    <mergeCell ref="C57:M57"/>
    <mergeCell ref="N57:P57"/>
    <mergeCell ref="C58:M58"/>
    <mergeCell ref="N58:P58"/>
    <mergeCell ref="B27:B31"/>
    <mergeCell ref="B32:D32"/>
    <mergeCell ref="B33:D33"/>
    <mergeCell ref="C53:M53"/>
    <mergeCell ref="N53:P53"/>
    <mergeCell ref="B54:B58"/>
    <mergeCell ref="C54:M54"/>
    <mergeCell ref="N54:P54"/>
    <mergeCell ref="C55:M55"/>
    <mergeCell ref="N55:P55"/>
    <mergeCell ref="A11:A12"/>
    <mergeCell ref="B11:B12"/>
    <mergeCell ref="C11:R11"/>
    <mergeCell ref="S11:S12"/>
    <mergeCell ref="T11:T12"/>
    <mergeCell ref="U11:U12"/>
    <mergeCell ref="A1:L1"/>
    <mergeCell ref="B3:M3"/>
    <mergeCell ref="B4:M4"/>
    <mergeCell ref="B6:H6"/>
    <mergeCell ref="B8:D8"/>
    <mergeCell ref="B9:E9"/>
  </mergeCells>
  <printOptions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20">
      <selection activeCell="M44" sqref="M44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6.140625" style="0" customWidth="1"/>
    <col min="9" max="9" width="4.710937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00390625" style="0" customWidth="1"/>
    <col min="21" max="21" width="6.57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71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72</v>
      </c>
      <c r="C6" s="117"/>
      <c r="D6" s="117"/>
      <c r="E6" s="117"/>
      <c r="F6" s="117"/>
      <c r="G6" s="117"/>
      <c r="H6" s="117"/>
    </row>
    <row r="8" spans="2:4" ht="15.75">
      <c r="B8" s="117" t="s">
        <v>73</v>
      </c>
      <c r="C8" s="117"/>
      <c r="D8" s="117"/>
    </row>
    <row r="9" spans="2:5" ht="15.75">
      <c r="B9" s="117" t="s">
        <v>74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18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120"/>
      <c r="T12" s="155"/>
      <c r="U12" s="157"/>
    </row>
    <row r="13" spans="1:21" s="4" customFormat="1" ht="15.75">
      <c r="A13" s="8">
        <v>1</v>
      </c>
      <c r="B13" s="9" t="s">
        <v>75</v>
      </c>
      <c r="C13" s="8">
        <v>0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0</v>
      </c>
      <c r="N13" s="8">
        <v>1</v>
      </c>
      <c r="O13" s="8">
        <v>1</v>
      </c>
      <c r="P13" s="8">
        <v>0</v>
      </c>
      <c r="Q13" s="8">
        <v>2</v>
      </c>
      <c r="R13" s="8">
        <v>0</v>
      </c>
      <c r="S13" s="28">
        <v>1</v>
      </c>
      <c r="T13" s="10">
        <f>SUM(C13:R13)</f>
        <v>13</v>
      </c>
      <c r="U13" s="10">
        <v>4</v>
      </c>
    </row>
    <row r="14" spans="1:21" s="4" customFormat="1" ht="15.75">
      <c r="A14" s="8">
        <v>2</v>
      </c>
      <c r="B14" s="9" t="s">
        <v>76</v>
      </c>
      <c r="C14" s="8">
        <v>0</v>
      </c>
      <c r="D14" s="8">
        <v>1</v>
      </c>
      <c r="E14" s="8">
        <v>0</v>
      </c>
      <c r="F14" s="8">
        <v>0</v>
      </c>
      <c r="G14" s="8">
        <v>1</v>
      </c>
      <c r="H14" s="8">
        <v>1</v>
      </c>
      <c r="I14" s="8">
        <v>1</v>
      </c>
      <c r="J14" s="8">
        <v>1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9">
        <v>1</v>
      </c>
      <c r="T14" s="10">
        <f aca="true" t="shared" si="0" ref="T14:T20">SUM(C14:R14)</f>
        <v>6</v>
      </c>
      <c r="U14" s="10">
        <v>3</v>
      </c>
    </row>
    <row r="15" spans="1:21" s="4" customFormat="1" ht="15.75">
      <c r="A15" s="26">
        <v>3</v>
      </c>
      <c r="B15" s="9" t="s">
        <v>77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2</v>
      </c>
      <c r="Q15" s="8">
        <v>2</v>
      </c>
      <c r="R15" s="8">
        <v>0</v>
      </c>
      <c r="S15" s="29">
        <v>2</v>
      </c>
      <c r="T15" s="10">
        <f t="shared" si="0"/>
        <v>17</v>
      </c>
      <c r="U15" s="10">
        <v>5</v>
      </c>
    </row>
    <row r="16" spans="1:21" s="4" customFormat="1" ht="15.75">
      <c r="A16" s="26">
        <v>4</v>
      </c>
      <c r="B16" s="9" t="s">
        <v>78</v>
      </c>
      <c r="C16" s="8">
        <v>1</v>
      </c>
      <c r="D16" s="8">
        <v>1</v>
      </c>
      <c r="E16" s="8">
        <v>0</v>
      </c>
      <c r="F16" s="8">
        <v>1</v>
      </c>
      <c r="G16" s="8">
        <v>0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2</v>
      </c>
      <c r="Q16" s="8">
        <v>2</v>
      </c>
      <c r="R16" s="8">
        <v>0</v>
      </c>
      <c r="S16" s="29">
        <v>2</v>
      </c>
      <c r="T16" s="10">
        <f t="shared" si="0"/>
        <v>15</v>
      </c>
      <c r="U16" s="10">
        <v>4</v>
      </c>
    </row>
    <row r="17" spans="1:21" s="4" customFormat="1" ht="15.75">
      <c r="A17" s="26">
        <v>5</v>
      </c>
      <c r="B17" s="9" t="s">
        <v>79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2</v>
      </c>
      <c r="Q17" s="8">
        <v>2</v>
      </c>
      <c r="R17" s="8">
        <v>3</v>
      </c>
      <c r="S17" s="29">
        <v>1</v>
      </c>
      <c r="T17" s="10">
        <f t="shared" si="0"/>
        <v>20</v>
      </c>
      <c r="U17" s="10">
        <v>5</v>
      </c>
    </row>
    <row r="18" spans="1:21" s="4" customFormat="1" ht="15.75">
      <c r="A18" s="26">
        <v>6</v>
      </c>
      <c r="B18" s="9" t="s">
        <v>80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2</v>
      </c>
      <c r="Q18" s="8">
        <v>2</v>
      </c>
      <c r="R18" s="8">
        <v>3</v>
      </c>
      <c r="S18" s="29">
        <v>3</v>
      </c>
      <c r="T18" s="10">
        <f t="shared" si="0"/>
        <v>19</v>
      </c>
      <c r="U18" s="10">
        <v>5</v>
      </c>
    </row>
    <row r="19" spans="1:21" s="4" customFormat="1" ht="15.75">
      <c r="A19" s="26">
        <v>7</v>
      </c>
      <c r="B19" s="9" t="s">
        <v>81</v>
      </c>
      <c r="C19" s="8">
        <v>1</v>
      </c>
      <c r="D19" s="8">
        <v>1</v>
      </c>
      <c r="E19" s="8">
        <v>0</v>
      </c>
      <c r="F19" s="8">
        <v>0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0</v>
      </c>
      <c r="N19" s="8">
        <v>1</v>
      </c>
      <c r="O19" s="8">
        <v>1</v>
      </c>
      <c r="P19" s="8">
        <v>0</v>
      </c>
      <c r="Q19" s="8">
        <v>0</v>
      </c>
      <c r="R19" s="8">
        <v>0</v>
      </c>
      <c r="S19" s="29">
        <v>4</v>
      </c>
      <c r="T19" s="10">
        <f t="shared" si="0"/>
        <v>10</v>
      </c>
      <c r="U19" s="10">
        <v>3</v>
      </c>
    </row>
    <row r="20" spans="1:21" s="4" customFormat="1" ht="15.75">
      <c r="A20" s="26">
        <v>8</v>
      </c>
      <c r="B20" s="9" t="s">
        <v>82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29">
        <v>3</v>
      </c>
      <c r="T20" s="10">
        <f t="shared" si="0"/>
        <v>12</v>
      </c>
      <c r="U20" s="10">
        <v>4</v>
      </c>
    </row>
    <row r="21" spans="1:21" s="4" customFormat="1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 t="s">
        <v>15</v>
      </c>
      <c r="C22" s="15"/>
      <c r="D22" s="14" t="s">
        <v>16</v>
      </c>
      <c r="E22" s="14" t="s">
        <v>17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/>
      <c r="C23" s="14" t="s">
        <v>18</v>
      </c>
      <c r="D23" s="16">
        <v>3</v>
      </c>
      <c r="E23" s="32">
        <f>D23/8*100</f>
        <v>37.5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/>
      <c r="C24" s="14" t="s">
        <v>19</v>
      </c>
      <c r="D24" s="16">
        <v>3</v>
      </c>
      <c r="E24" s="32">
        <f>D24/8*100</f>
        <v>37.5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43"/>
      <c r="C25" s="14" t="s">
        <v>20</v>
      </c>
      <c r="D25" s="16">
        <v>2</v>
      </c>
      <c r="E25" s="32">
        <f>D25/8*100</f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3"/>
      <c r="C26" s="14" t="s">
        <v>21</v>
      </c>
      <c r="D26" s="16">
        <v>0</v>
      </c>
      <c r="E26" s="32">
        <f>D26/8*100</f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43" t="s">
        <v>22</v>
      </c>
      <c r="C27" s="143"/>
      <c r="D27" s="143"/>
      <c r="E27" s="32">
        <f>E23+E24</f>
        <v>75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43" t="s">
        <v>23</v>
      </c>
      <c r="C28" s="143"/>
      <c r="D28" s="143"/>
      <c r="E28" s="32">
        <f>E23+E24+E25</f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3"/>
      <c r="C29" s="13"/>
      <c r="D29" s="13"/>
      <c r="E29" s="3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5" t="s">
        <v>25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14" t="s">
        <v>10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1"/>
      <c r="T31" s="5"/>
      <c r="U31" s="5"/>
    </row>
    <row r="32" spans="1:21" s="4" customFormat="1" ht="15.75">
      <c r="A32" s="5"/>
      <c r="B32" s="14" t="s">
        <v>16</v>
      </c>
      <c r="C32" s="15">
        <f aca="true" t="shared" si="1" ref="C32:O32">SUM(C13:C20)</f>
        <v>6</v>
      </c>
      <c r="D32" s="15">
        <f t="shared" si="1"/>
        <v>8</v>
      </c>
      <c r="E32" s="15">
        <f t="shared" si="1"/>
        <v>5</v>
      </c>
      <c r="F32" s="15">
        <f t="shared" si="1"/>
        <v>6</v>
      </c>
      <c r="G32" s="15">
        <f t="shared" si="1"/>
        <v>7</v>
      </c>
      <c r="H32" s="15">
        <f t="shared" si="1"/>
        <v>8</v>
      </c>
      <c r="I32" s="15">
        <f t="shared" si="1"/>
        <v>8</v>
      </c>
      <c r="J32" s="15">
        <f t="shared" si="1"/>
        <v>8</v>
      </c>
      <c r="K32" s="15">
        <f t="shared" si="1"/>
        <v>7</v>
      </c>
      <c r="L32" s="15">
        <f t="shared" si="1"/>
        <v>8</v>
      </c>
      <c r="M32" s="15">
        <f t="shared" si="1"/>
        <v>5</v>
      </c>
      <c r="N32" s="15">
        <f t="shared" si="1"/>
        <v>7</v>
      </c>
      <c r="O32" s="15">
        <f t="shared" si="1"/>
        <v>5</v>
      </c>
      <c r="P32" s="15">
        <v>4</v>
      </c>
      <c r="Q32" s="15">
        <v>5</v>
      </c>
      <c r="R32" s="15">
        <v>2</v>
      </c>
      <c r="S32" s="12"/>
      <c r="T32" s="5"/>
      <c r="U32" s="5"/>
    </row>
    <row r="33" spans="1:21" ht="15.75">
      <c r="A33" s="6"/>
      <c r="B33" s="14" t="s">
        <v>17</v>
      </c>
      <c r="C33" s="34">
        <f>C32/8*100</f>
        <v>75</v>
      </c>
      <c r="D33" s="35">
        <f aca="true" t="shared" si="2" ref="D33:R33">D32/8*100</f>
        <v>100</v>
      </c>
      <c r="E33" s="34">
        <f t="shared" si="2"/>
        <v>62.5</v>
      </c>
      <c r="F33" s="34">
        <f t="shared" si="2"/>
        <v>75</v>
      </c>
      <c r="G33" s="34">
        <f t="shared" si="2"/>
        <v>87.5</v>
      </c>
      <c r="H33" s="35">
        <f t="shared" si="2"/>
        <v>100</v>
      </c>
      <c r="I33" s="35">
        <f t="shared" si="2"/>
        <v>100</v>
      </c>
      <c r="J33" s="35">
        <f t="shared" si="2"/>
        <v>100</v>
      </c>
      <c r="K33" s="34">
        <f t="shared" si="2"/>
        <v>87.5</v>
      </c>
      <c r="L33" s="34">
        <f t="shared" si="2"/>
        <v>100</v>
      </c>
      <c r="M33" s="34">
        <f t="shared" si="2"/>
        <v>62.5</v>
      </c>
      <c r="N33" s="34">
        <f t="shared" si="2"/>
        <v>87.5</v>
      </c>
      <c r="O33" s="34">
        <f t="shared" si="2"/>
        <v>62.5</v>
      </c>
      <c r="P33" s="34">
        <f t="shared" si="2"/>
        <v>50</v>
      </c>
      <c r="Q33" s="34">
        <f t="shared" si="2"/>
        <v>62.5</v>
      </c>
      <c r="R33" s="34">
        <f t="shared" si="2"/>
        <v>25</v>
      </c>
      <c r="S33" s="13"/>
      <c r="T33" s="6"/>
      <c r="U33" s="6"/>
    </row>
    <row r="34" spans="1:21" ht="15.75">
      <c r="A34" s="6"/>
      <c r="B34" s="11"/>
      <c r="C34" s="37"/>
      <c r="D34" s="38"/>
      <c r="E34" s="37"/>
      <c r="F34" s="37"/>
      <c r="G34" s="37"/>
      <c r="H34" s="38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13"/>
      <c r="T34" s="6"/>
      <c r="U34" s="6"/>
    </row>
    <row r="35" spans="1:21" ht="15.75">
      <c r="A35" s="6"/>
      <c r="B35" s="11"/>
      <c r="C35" s="37"/>
      <c r="D35" s="38"/>
      <c r="E35" s="37"/>
      <c r="F35" s="37"/>
      <c r="G35" s="37"/>
      <c r="H35" s="38"/>
      <c r="I35" s="38"/>
      <c r="J35" s="38"/>
      <c r="K35" s="37"/>
      <c r="L35" s="37"/>
      <c r="M35" s="37"/>
      <c r="N35" s="37"/>
      <c r="O35" s="37"/>
      <c r="P35" s="37"/>
      <c r="Q35" s="37"/>
      <c r="R35" s="37"/>
      <c r="S35" s="13"/>
      <c r="T35" s="6"/>
      <c r="U35" s="6"/>
    </row>
    <row r="36" spans="1:2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6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14" t="s">
        <v>10</v>
      </c>
      <c r="C38" s="14">
        <v>1</v>
      </c>
      <c r="D38" s="14">
        <v>2</v>
      </c>
      <c r="E38" s="14">
        <v>3</v>
      </c>
      <c r="F38" s="14">
        <v>4</v>
      </c>
      <c r="G38" s="14">
        <v>5</v>
      </c>
      <c r="H38" s="14">
        <v>6</v>
      </c>
      <c r="I38" s="14">
        <v>7</v>
      </c>
      <c r="J38" s="14">
        <v>8</v>
      </c>
      <c r="K38" s="14">
        <v>9</v>
      </c>
      <c r="L38" s="14">
        <v>10</v>
      </c>
      <c r="M38" s="14">
        <v>11</v>
      </c>
      <c r="N38" s="14">
        <v>12</v>
      </c>
      <c r="O38" s="14">
        <v>13</v>
      </c>
      <c r="P38" s="14">
        <v>14</v>
      </c>
      <c r="Q38" s="14">
        <v>15</v>
      </c>
      <c r="R38" s="14">
        <v>16</v>
      </c>
      <c r="S38" s="11"/>
      <c r="T38" s="6"/>
      <c r="U38" s="6"/>
    </row>
    <row r="39" spans="1:21" ht="15.75">
      <c r="A39" s="6"/>
      <c r="B39" s="14" t="s">
        <v>16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2</v>
      </c>
      <c r="N39" s="15">
        <v>3</v>
      </c>
      <c r="O39" s="15">
        <v>0</v>
      </c>
      <c r="P39" s="15">
        <v>2</v>
      </c>
      <c r="Q39" s="15">
        <v>2</v>
      </c>
      <c r="R39" s="15">
        <v>5</v>
      </c>
      <c r="S39" s="12"/>
      <c r="T39" s="6"/>
      <c r="U39" s="6"/>
    </row>
    <row r="40" spans="1:21" ht="15.75">
      <c r="A40" s="6"/>
      <c r="B40" s="14" t="s">
        <v>17</v>
      </c>
      <c r="C40" s="15">
        <f>C39/13*100</f>
        <v>0</v>
      </c>
      <c r="D40" s="15">
        <f aca="true" t="shared" si="3" ref="D40:L40">D39/13*100</f>
        <v>0</v>
      </c>
      <c r="E40" s="15">
        <f t="shared" si="3"/>
        <v>0</v>
      </c>
      <c r="F40" s="15">
        <f t="shared" si="3"/>
        <v>0</v>
      </c>
      <c r="G40" s="15">
        <f t="shared" si="3"/>
        <v>0</v>
      </c>
      <c r="H40" s="15">
        <f t="shared" si="3"/>
        <v>0</v>
      </c>
      <c r="I40" s="15">
        <f t="shared" si="3"/>
        <v>0</v>
      </c>
      <c r="J40" s="15">
        <f t="shared" si="3"/>
        <v>0</v>
      </c>
      <c r="K40" s="15">
        <f t="shared" si="3"/>
        <v>0</v>
      </c>
      <c r="L40" s="15">
        <f t="shared" si="3"/>
        <v>0</v>
      </c>
      <c r="M40" s="36">
        <f aca="true" t="shared" si="4" ref="M40:R40">M39/8*100</f>
        <v>25</v>
      </c>
      <c r="N40" s="15">
        <f t="shared" si="4"/>
        <v>37.5</v>
      </c>
      <c r="O40" s="36">
        <f t="shared" si="4"/>
        <v>0</v>
      </c>
      <c r="P40" s="36">
        <f t="shared" si="4"/>
        <v>25</v>
      </c>
      <c r="Q40" s="36">
        <f t="shared" si="4"/>
        <v>25</v>
      </c>
      <c r="R40" s="36">
        <f t="shared" si="4"/>
        <v>62.5</v>
      </c>
      <c r="S40" s="12"/>
      <c r="T40" s="6"/>
      <c r="U40" s="6"/>
    </row>
    <row r="41" spans="1:2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 t="s">
        <v>26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14" t="s">
        <v>10</v>
      </c>
      <c r="C43" s="14">
        <v>14</v>
      </c>
      <c r="D43" s="14">
        <v>15</v>
      </c>
      <c r="E43" s="14">
        <v>16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14" t="s">
        <v>16</v>
      </c>
      <c r="C44" s="15">
        <v>4</v>
      </c>
      <c r="D44" s="15">
        <v>5</v>
      </c>
      <c r="E44" s="15">
        <v>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14" t="s">
        <v>17</v>
      </c>
      <c r="C45" s="16">
        <f>C44/8*100</f>
        <v>50</v>
      </c>
      <c r="D45" s="16">
        <f>D44/8*100</f>
        <v>62.5</v>
      </c>
      <c r="E45" s="16">
        <f>E44/8*100</f>
        <v>25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>
      <c r="A47" s="6"/>
      <c r="B47" s="6" t="s">
        <v>27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6.25" customHeight="1">
      <c r="A48" s="6"/>
      <c r="B48" s="19" t="s">
        <v>10</v>
      </c>
      <c r="C48" s="144" t="s">
        <v>28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 t="s">
        <v>30</v>
      </c>
      <c r="O48" s="145"/>
      <c r="P48" s="145"/>
      <c r="Q48" s="2"/>
      <c r="R48" s="2"/>
      <c r="S48" s="2"/>
      <c r="T48" s="3"/>
      <c r="U48" s="6"/>
    </row>
    <row r="49" spans="1:21" ht="15.75">
      <c r="A49" s="6"/>
      <c r="B49" s="146">
        <v>14</v>
      </c>
      <c r="C49" s="95" t="s">
        <v>29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0</v>
      </c>
      <c r="O49" s="147"/>
      <c r="P49" s="147"/>
      <c r="Q49" s="18"/>
      <c r="R49" s="18"/>
      <c r="S49" s="18"/>
      <c r="T49" s="6"/>
      <c r="U49" s="6"/>
    </row>
    <row r="50" spans="1:21" ht="15.75">
      <c r="A50" s="6"/>
      <c r="B50" s="146"/>
      <c r="C50" s="95" t="s">
        <v>31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7">
        <v>5</v>
      </c>
      <c r="O50" s="147"/>
      <c r="P50" s="147"/>
      <c r="Q50" s="6"/>
      <c r="R50" s="6"/>
      <c r="S50" s="6"/>
      <c r="T50" s="6"/>
      <c r="U50" s="6"/>
    </row>
    <row r="51" spans="1:21" ht="15.75">
      <c r="A51" s="6"/>
      <c r="B51" s="146"/>
      <c r="C51" s="95" t="s">
        <v>32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7">
        <v>1</v>
      </c>
      <c r="O51" s="147"/>
      <c r="P51" s="147"/>
      <c r="Q51" s="6"/>
      <c r="R51" s="6"/>
      <c r="S51" s="6"/>
      <c r="T51" s="6"/>
      <c r="U51" s="6"/>
    </row>
    <row r="52" spans="1:21" ht="15.75">
      <c r="A52" s="6"/>
      <c r="B52" s="146"/>
      <c r="C52" s="95" t="s">
        <v>33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7">
        <v>0</v>
      </c>
      <c r="O52" s="147"/>
      <c r="P52" s="147"/>
      <c r="Q52" s="6"/>
      <c r="R52" s="6"/>
      <c r="S52" s="6"/>
      <c r="T52" s="6"/>
      <c r="U52" s="6"/>
    </row>
    <row r="53" spans="1:21" ht="15.75">
      <c r="A53" s="6"/>
      <c r="B53" s="146"/>
      <c r="C53" s="95" t="s">
        <v>34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7">
        <v>0</v>
      </c>
      <c r="O53" s="147"/>
      <c r="P53" s="147"/>
      <c r="Q53" s="6"/>
      <c r="R53" s="6"/>
      <c r="S53" s="6"/>
      <c r="T53" s="6"/>
      <c r="U53" s="6"/>
    </row>
    <row r="54" spans="2:16" ht="15.75">
      <c r="B54" s="148">
        <v>15</v>
      </c>
      <c r="C54" s="95" t="s">
        <v>36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0</v>
      </c>
      <c r="O54" s="149"/>
      <c r="P54" s="149"/>
    </row>
    <row r="55" spans="2:16" ht="15.75">
      <c r="B55" s="148"/>
      <c r="C55" s="95" t="s">
        <v>35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51">
        <v>0</v>
      </c>
      <c r="O55" s="152"/>
      <c r="P55" s="153"/>
    </row>
    <row r="56" spans="2:16" ht="15.75">
      <c r="B56" s="148"/>
      <c r="C56" s="95" t="s">
        <v>37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  <row r="57" spans="2:16" ht="15.75">
      <c r="B57" s="148"/>
      <c r="C57" s="95" t="s">
        <v>32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2</v>
      </c>
      <c r="O57" s="149"/>
      <c r="P57" s="149"/>
    </row>
    <row r="58" spans="2:16" ht="15.75">
      <c r="B58" s="148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0">
        <v>0</v>
      </c>
      <c r="O58" s="150"/>
      <c r="P58" s="91"/>
    </row>
    <row r="59" spans="2:16" ht="15.75">
      <c r="B59" s="94">
        <v>16</v>
      </c>
      <c r="C59" s="95" t="s">
        <v>29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9">
        <v>0</v>
      </c>
      <c r="O59" s="149"/>
      <c r="P59" s="149"/>
    </row>
    <row r="60" spans="2:16" ht="15.75">
      <c r="B60" s="94"/>
      <c r="C60" s="95" t="s">
        <v>38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9">
        <v>7</v>
      </c>
      <c r="O60" s="149"/>
      <c r="P60" s="149"/>
    </row>
    <row r="61" spans="2:16" ht="15.75">
      <c r="B61" s="94"/>
      <c r="C61" s="95" t="s">
        <v>32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49">
        <v>0</v>
      </c>
      <c r="O61" s="149"/>
      <c r="P61" s="149"/>
    </row>
    <row r="62" spans="2:16" ht="15.75">
      <c r="B62" s="94"/>
      <c r="C62" s="95" t="s">
        <v>39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49">
        <v>0</v>
      </c>
      <c r="O62" s="149"/>
      <c r="P62" s="149"/>
    </row>
    <row r="63" spans="2:16" ht="15.75">
      <c r="B63" s="94"/>
      <c r="C63" s="95" t="s">
        <v>40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9">
        <v>0</v>
      </c>
      <c r="O63" s="149"/>
      <c r="P63" s="149"/>
    </row>
  </sheetData>
  <sheetProtection/>
  <mergeCells count="50">
    <mergeCell ref="C63:M63"/>
    <mergeCell ref="N63:P63"/>
    <mergeCell ref="N58:P58"/>
    <mergeCell ref="B59:B63"/>
    <mergeCell ref="C59:M59"/>
    <mergeCell ref="N59:P59"/>
    <mergeCell ref="C60:M60"/>
    <mergeCell ref="N60:P60"/>
    <mergeCell ref="C61:M61"/>
    <mergeCell ref="N61:P61"/>
    <mergeCell ref="C62:M62"/>
    <mergeCell ref="N62:P62"/>
    <mergeCell ref="B54:B58"/>
    <mergeCell ref="C54:M54"/>
    <mergeCell ref="N54:P54"/>
    <mergeCell ref="C55:M55"/>
    <mergeCell ref="N55:P55"/>
    <mergeCell ref="C56:M56"/>
    <mergeCell ref="N56:P56"/>
    <mergeCell ref="C57:M57"/>
    <mergeCell ref="N57:P57"/>
    <mergeCell ref="C58:M58"/>
    <mergeCell ref="C51:M51"/>
    <mergeCell ref="N51:P51"/>
    <mergeCell ref="C52:M52"/>
    <mergeCell ref="N52:P52"/>
    <mergeCell ref="C53:M53"/>
    <mergeCell ref="N53:P53"/>
    <mergeCell ref="B22:B26"/>
    <mergeCell ref="B27:D27"/>
    <mergeCell ref="B28:D28"/>
    <mergeCell ref="C48:M48"/>
    <mergeCell ref="N48:P48"/>
    <mergeCell ref="B49:B53"/>
    <mergeCell ref="C49:M49"/>
    <mergeCell ref="N49:P49"/>
    <mergeCell ref="C50:M50"/>
    <mergeCell ref="N50:P50"/>
    <mergeCell ref="A11:A12"/>
    <mergeCell ref="B11:B12"/>
    <mergeCell ref="C11:R11"/>
    <mergeCell ref="S11:S12"/>
    <mergeCell ref="T11:T12"/>
    <mergeCell ref="U11:U12"/>
    <mergeCell ref="A1:L1"/>
    <mergeCell ref="B3:M3"/>
    <mergeCell ref="B4:M4"/>
    <mergeCell ref="B6:H6"/>
    <mergeCell ref="B8:D8"/>
    <mergeCell ref="B9:E9"/>
  </mergeCells>
  <printOptions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7">
      <selection activeCell="W20" sqref="W20"/>
    </sheetView>
  </sheetViews>
  <sheetFormatPr defaultColWidth="9.140625" defaultRowHeight="15"/>
  <cols>
    <col min="1" max="1" width="5.7109375" style="0" customWidth="1"/>
    <col min="2" max="2" width="32.0039062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4.57421875" style="0" customWidth="1"/>
    <col min="10" max="10" width="4.8515625" style="0" customWidth="1"/>
    <col min="11" max="11" width="5.00390625" style="0" customWidth="1"/>
    <col min="12" max="12" width="4.7109375" style="0" customWidth="1"/>
    <col min="13" max="13" width="4.140625" style="0" customWidth="1"/>
    <col min="14" max="14" width="4.57421875" style="0" customWidth="1"/>
    <col min="15" max="15" width="4.7109375" style="0" customWidth="1"/>
    <col min="16" max="19" width="4.421875" style="0" customWidth="1"/>
    <col min="20" max="20" width="10.28125" style="0" customWidth="1"/>
    <col min="21" max="21" width="5.71093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83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84</v>
      </c>
      <c r="C6" s="117"/>
      <c r="D6" s="117"/>
      <c r="E6" s="117"/>
      <c r="F6" s="117"/>
      <c r="G6" s="117"/>
      <c r="H6" s="117"/>
    </row>
    <row r="8" spans="2:4" ht="15.75">
      <c r="B8" s="117" t="s">
        <v>85</v>
      </c>
      <c r="C8" s="117"/>
      <c r="D8" s="117"/>
    </row>
    <row r="9" spans="2:25" ht="15.75">
      <c r="B9" s="117" t="s">
        <v>6</v>
      </c>
      <c r="C9" s="117"/>
      <c r="D9" s="117"/>
      <c r="E9" s="117"/>
      <c r="Y9" t="s">
        <v>66</v>
      </c>
    </row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5" t="s">
        <v>47</v>
      </c>
      <c r="T11" s="120" t="s">
        <v>11</v>
      </c>
      <c r="U11" s="119" t="s">
        <v>12</v>
      </c>
    </row>
    <row r="12" spans="1:21" s="4" customFormat="1" ht="36.75" customHeight="1">
      <c r="A12" s="134"/>
      <c r="B12" s="118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137"/>
      <c r="T12" s="120"/>
      <c r="U12" s="119"/>
    </row>
    <row r="13" spans="1:21" s="4" customFormat="1" ht="15.75">
      <c r="A13" s="8">
        <v>1</v>
      </c>
      <c r="B13" s="9" t="s">
        <v>86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0</v>
      </c>
      <c r="P13" s="8">
        <v>2</v>
      </c>
      <c r="Q13" s="8">
        <v>2</v>
      </c>
      <c r="R13" s="8">
        <v>1</v>
      </c>
      <c r="S13" s="8">
        <v>1</v>
      </c>
      <c r="T13" s="10">
        <f>SUM(C13:R13)</f>
        <v>17</v>
      </c>
      <c r="U13" s="10">
        <v>5</v>
      </c>
    </row>
    <row r="14" spans="1:21" s="4" customFormat="1" ht="15.75">
      <c r="A14" s="8">
        <v>2</v>
      </c>
      <c r="B14" s="9" t="s">
        <v>87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2</v>
      </c>
      <c r="Q14" s="8">
        <v>2</v>
      </c>
      <c r="R14" s="8">
        <v>1</v>
      </c>
      <c r="S14" s="8">
        <v>2</v>
      </c>
      <c r="T14" s="10">
        <f>SUM(C14:R14)</f>
        <v>18</v>
      </c>
      <c r="U14" s="10">
        <v>5</v>
      </c>
    </row>
    <row r="15" spans="1:21" s="4" customFormat="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4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5.75">
      <c r="A17" s="5"/>
      <c r="B17" s="143" t="s">
        <v>15</v>
      </c>
      <c r="C17" s="15"/>
      <c r="D17" s="14" t="s">
        <v>16</v>
      </c>
      <c r="E17" s="14" t="s">
        <v>17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5"/>
      <c r="B18" s="143"/>
      <c r="C18" s="14" t="s">
        <v>18</v>
      </c>
      <c r="D18" s="16">
        <v>2</v>
      </c>
      <c r="E18" s="16">
        <f>D18/2*100</f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/>
      <c r="C19" s="14" t="s">
        <v>19</v>
      </c>
      <c r="D19" s="16">
        <v>0</v>
      </c>
      <c r="E19" s="16">
        <f>D19/2*100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/>
      <c r="C20" s="14" t="s">
        <v>20</v>
      </c>
      <c r="D20" s="16">
        <v>0</v>
      </c>
      <c r="E20" s="16">
        <f>D20/2*100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21</v>
      </c>
      <c r="D21" s="16">
        <v>0</v>
      </c>
      <c r="E21" s="16">
        <f>D21/2*100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 t="s">
        <v>22</v>
      </c>
      <c r="C22" s="143"/>
      <c r="D22" s="143"/>
      <c r="E22" s="16">
        <f>E18+E19</f>
        <v>100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 t="s">
        <v>23</v>
      </c>
      <c r="C23" s="143"/>
      <c r="D23" s="143"/>
      <c r="E23" s="16">
        <f>E18+E19+E20</f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5" t="s">
        <v>25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" t="s">
        <v>10</v>
      </c>
      <c r="C26" s="14">
        <v>1</v>
      </c>
      <c r="D26" s="14">
        <v>2</v>
      </c>
      <c r="E26" s="14">
        <v>3</v>
      </c>
      <c r="F26" s="14">
        <v>4</v>
      </c>
      <c r="G26" s="14">
        <v>5</v>
      </c>
      <c r="H26" s="14">
        <v>6</v>
      </c>
      <c r="I26" s="14">
        <v>7</v>
      </c>
      <c r="J26" s="14">
        <v>8</v>
      </c>
      <c r="K26" s="14">
        <v>9</v>
      </c>
      <c r="L26" s="14">
        <v>10</v>
      </c>
      <c r="M26" s="14">
        <v>11</v>
      </c>
      <c r="N26" s="14">
        <v>12</v>
      </c>
      <c r="O26" s="14">
        <v>13</v>
      </c>
      <c r="P26" s="14">
        <v>14</v>
      </c>
      <c r="Q26" s="14">
        <v>15</v>
      </c>
      <c r="R26" s="14">
        <v>16</v>
      </c>
      <c r="S26" s="11"/>
      <c r="T26" s="5"/>
      <c r="U26" s="5"/>
    </row>
    <row r="27" spans="1:21" s="4" customFormat="1" ht="15.75">
      <c r="A27" s="5"/>
      <c r="B27" s="14" t="s">
        <v>16</v>
      </c>
      <c r="C27" s="15">
        <v>2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1</v>
      </c>
      <c r="P27" s="15">
        <v>2</v>
      </c>
      <c r="Q27" s="15">
        <v>2</v>
      </c>
      <c r="R27" s="15">
        <v>2</v>
      </c>
      <c r="S27" s="12"/>
      <c r="T27" s="5"/>
      <c r="U27" s="5"/>
    </row>
    <row r="28" spans="1:21" ht="15.75">
      <c r="A28" s="6"/>
      <c r="B28" s="14" t="s">
        <v>17</v>
      </c>
      <c r="C28" s="16">
        <f>C27/2*100</f>
        <v>100</v>
      </c>
      <c r="D28" s="16">
        <f aca="true" t="shared" si="0" ref="D28:R28">D27/2*100</f>
        <v>100</v>
      </c>
      <c r="E28" s="16">
        <f t="shared" si="0"/>
        <v>100</v>
      </c>
      <c r="F28" s="16">
        <f t="shared" si="0"/>
        <v>100</v>
      </c>
      <c r="G28" s="16">
        <f t="shared" si="0"/>
        <v>100</v>
      </c>
      <c r="H28" s="16">
        <f t="shared" si="0"/>
        <v>100</v>
      </c>
      <c r="I28" s="16">
        <f t="shared" si="0"/>
        <v>100</v>
      </c>
      <c r="J28" s="16">
        <f t="shared" si="0"/>
        <v>100</v>
      </c>
      <c r="K28" s="16">
        <f t="shared" si="0"/>
        <v>100</v>
      </c>
      <c r="L28" s="16">
        <f t="shared" si="0"/>
        <v>100</v>
      </c>
      <c r="M28" s="16">
        <f t="shared" si="0"/>
        <v>100</v>
      </c>
      <c r="N28" s="16">
        <f t="shared" si="0"/>
        <v>100</v>
      </c>
      <c r="O28" s="16">
        <f t="shared" si="0"/>
        <v>50</v>
      </c>
      <c r="P28" s="16">
        <f t="shared" si="0"/>
        <v>100</v>
      </c>
      <c r="Q28" s="16">
        <f t="shared" si="0"/>
        <v>100</v>
      </c>
      <c r="R28" s="16">
        <f t="shared" si="0"/>
        <v>100</v>
      </c>
      <c r="S28" s="13"/>
      <c r="T28" s="6"/>
      <c r="U28" s="6"/>
    </row>
    <row r="29" spans="1:2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>
      <c r="A30" s="6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75">
      <c r="A31" s="6"/>
      <c r="B31" s="14" t="s">
        <v>10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1"/>
      <c r="T31" s="6"/>
      <c r="U31" s="6"/>
    </row>
    <row r="32" spans="1:21" ht="15.75">
      <c r="A32" s="6"/>
      <c r="B32" s="14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2"/>
      <c r="T32" s="6"/>
      <c r="U32" s="6"/>
    </row>
    <row r="33" spans="1:21" ht="15.75">
      <c r="A33" s="6"/>
      <c r="B33" s="14" t="s">
        <v>17</v>
      </c>
      <c r="C33" s="15">
        <f>C32/2*100</f>
        <v>0</v>
      </c>
      <c r="D33" s="15">
        <f aca="true" t="shared" si="1" ref="D33:R33">D32/2*100</f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5">
        <f t="shared" si="1"/>
        <v>0</v>
      </c>
      <c r="M33" s="15">
        <f t="shared" si="1"/>
        <v>0</v>
      </c>
      <c r="N33" s="15">
        <f t="shared" si="1"/>
        <v>0</v>
      </c>
      <c r="O33" s="15">
        <f t="shared" si="1"/>
        <v>0</v>
      </c>
      <c r="P33" s="15">
        <f t="shared" si="1"/>
        <v>0</v>
      </c>
      <c r="Q33" s="15">
        <f t="shared" si="1"/>
        <v>0</v>
      </c>
      <c r="R33" s="15">
        <f t="shared" si="1"/>
        <v>0</v>
      </c>
      <c r="S33" s="12"/>
      <c r="T33" s="6"/>
      <c r="U33" s="6"/>
    </row>
    <row r="34" spans="1:2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>
      <c r="A35" s="6"/>
      <c r="B35" s="6" t="s">
        <v>26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>
      <c r="A36" s="6"/>
      <c r="B36" s="14" t="s">
        <v>10</v>
      </c>
      <c r="C36" s="14">
        <v>14</v>
      </c>
      <c r="D36" s="14">
        <v>15</v>
      </c>
      <c r="E36" s="14">
        <v>16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14" t="s">
        <v>16</v>
      </c>
      <c r="C37" s="15">
        <v>2</v>
      </c>
      <c r="D37" s="15">
        <v>2</v>
      </c>
      <c r="E37" s="15"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14" t="s">
        <v>17</v>
      </c>
      <c r="C38" s="16">
        <f>C37/2*100</f>
        <v>100</v>
      </c>
      <c r="D38" s="16">
        <f>D37/2*100</f>
        <v>100</v>
      </c>
      <c r="E38" s="16">
        <f>E37/2*100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6.25" customHeight="1">
      <c r="A41" s="6"/>
      <c r="B41" s="19" t="s">
        <v>10</v>
      </c>
      <c r="C41" s="144" t="s">
        <v>28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 t="s">
        <v>30</v>
      </c>
      <c r="O41" s="145"/>
      <c r="P41" s="145"/>
      <c r="Q41" s="2"/>
      <c r="R41" s="2"/>
      <c r="S41" s="2"/>
      <c r="T41" s="3"/>
      <c r="U41" s="6"/>
    </row>
    <row r="42" spans="1:21" ht="15.75">
      <c r="A42" s="6"/>
      <c r="B42" s="146">
        <v>14</v>
      </c>
      <c r="C42" s="95" t="s">
        <v>29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47">
        <v>1</v>
      </c>
      <c r="O42" s="147"/>
      <c r="P42" s="147"/>
      <c r="Q42" s="18"/>
      <c r="R42" s="18"/>
      <c r="S42" s="18"/>
      <c r="T42" s="6"/>
      <c r="U42" s="6"/>
    </row>
    <row r="43" spans="1:21" ht="15.75">
      <c r="A43" s="6"/>
      <c r="B43" s="146"/>
      <c r="C43" s="95" t="s">
        <v>31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47">
        <v>0</v>
      </c>
      <c r="O43" s="147"/>
      <c r="P43" s="147"/>
      <c r="Q43" s="6"/>
      <c r="R43" s="6"/>
      <c r="S43" s="6"/>
      <c r="T43" s="6"/>
      <c r="U43" s="6"/>
    </row>
    <row r="44" spans="1:21" ht="15.75">
      <c r="A44" s="6"/>
      <c r="B44" s="146"/>
      <c r="C44" s="95" t="s">
        <v>32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47">
        <v>0</v>
      </c>
      <c r="O44" s="147"/>
      <c r="P44" s="147"/>
      <c r="Q44" s="6"/>
      <c r="R44" s="6"/>
      <c r="S44" s="6"/>
      <c r="T44" s="6"/>
      <c r="U44" s="6"/>
    </row>
    <row r="45" spans="1:21" ht="15.75">
      <c r="A45" s="6"/>
      <c r="B45" s="146"/>
      <c r="C45" s="95" t="s">
        <v>33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47">
        <v>0</v>
      </c>
      <c r="O45" s="147"/>
      <c r="P45" s="147"/>
      <c r="Q45" s="6"/>
      <c r="R45" s="6"/>
      <c r="S45" s="6"/>
      <c r="T45" s="6"/>
      <c r="U45" s="6"/>
    </row>
    <row r="46" spans="1:21" ht="15.75">
      <c r="A46" s="6"/>
      <c r="B46" s="146"/>
      <c r="C46" s="95" t="s">
        <v>34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0</v>
      </c>
      <c r="O46" s="147"/>
      <c r="P46" s="147"/>
      <c r="Q46" s="6"/>
      <c r="R46" s="6"/>
      <c r="S46" s="6"/>
      <c r="T46" s="6"/>
      <c r="U46" s="6"/>
    </row>
    <row r="47" spans="2:16" ht="15.75">
      <c r="B47" s="148">
        <v>15</v>
      </c>
      <c r="C47" s="95" t="s">
        <v>36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65">
        <v>0</v>
      </c>
      <c r="O47" s="165"/>
      <c r="P47" s="165"/>
    </row>
    <row r="48" spans="2:16" ht="15.75">
      <c r="B48" s="148"/>
      <c r="C48" s="95" t="s">
        <v>37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65">
        <v>0</v>
      </c>
      <c r="O48" s="165"/>
      <c r="P48" s="165"/>
    </row>
    <row r="49" spans="2:16" ht="15.75">
      <c r="B49" s="148"/>
      <c r="C49" s="95" t="s">
        <v>32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65">
        <v>0</v>
      </c>
      <c r="O49" s="165"/>
      <c r="P49" s="165"/>
    </row>
    <row r="50" spans="2:16" ht="15.75">
      <c r="B50" s="94">
        <v>16</v>
      </c>
      <c r="C50" s="95" t="s">
        <v>29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65">
        <v>2</v>
      </c>
      <c r="O50" s="165"/>
      <c r="P50" s="165"/>
    </row>
    <row r="51" spans="2:16" ht="15.75">
      <c r="B51" s="94"/>
      <c r="C51" s="95" t="s">
        <v>38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65">
        <v>0</v>
      </c>
      <c r="O51" s="165"/>
      <c r="P51" s="165"/>
    </row>
    <row r="52" spans="2:16" ht="15.75">
      <c r="B52" s="94"/>
      <c r="C52" s="95" t="s">
        <v>32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65">
        <v>2</v>
      </c>
      <c r="O52" s="165"/>
      <c r="P52" s="165"/>
    </row>
    <row r="53" spans="2:16" ht="15.75">
      <c r="B53" s="94"/>
      <c r="C53" s="95" t="s">
        <v>39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65">
        <v>0</v>
      </c>
      <c r="O53" s="165"/>
      <c r="P53" s="165"/>
    </row>
    <row r="54" spans="2:16" ht="15.75">
      <c r="B54" s="94"/>
      <c r="C54" s="95" t="s">
        <v>40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65">
        <v>0</v>
      </c>
      <c r="O54" s="165"/>
      <c r="P54" s="165"/>
    </row>
  </sheetData>
  <sheetProtection/>
  <mergeCells count="46">
    <mergeCell ref="C53:M53"/>
    <mergeCell ref="N53:P53"/>
    <mergeCell ref="C50:M50"/>
    <mergeCell ref="N50:P50"/>
    <mergeCell ref="C51:M51"/>
    <mergeCell ref="N51:P51"/>
    <mergeCell ref="C52:M52"/>
    <mergeCell ref="N52:P52"/>
    <mergeCell ref="C54:M54"/>
    <mergeCell ref="B47:B49"/>
    <mergeCell ref="C47:M47"/>
    <mergeCell ref="N47:P47"/>
    <mergeCell ref="C48:M48"/>
    <mergeCell ref="N48:P48"/>
    <mergeCell ref="C49:M49"/>
    <mergeCell ref="N49:P49"/>
    <mergeCell ref="N54:P54"/>
    <mergeCell ref="B50:B54"/>
    <mergeCell ref="C44:M44"/>
    <mergeCell ref="N44:P44"/>
    <mergeCell ref="C45:M45"/>
    <mergeCell ref="N45:P45"/>
    <mergeCell ref="C46:M46"/>
    <mergeCell ref="N46:P46"/>
    <mergeCell ref="B17:B21"/>
    <mergeCell ref="B22:D22"/>
    <mergeCell ref="B23:D23"/>
    <mergeCell ref="C41:M41"/>
    <mergeCell ref="N41:P41"/>
    <mergeCell ref="B42:B46"/>
    <mergeCell ref="C42:M42"/>
    <mergeCell ref="N42:P42"/>
    <mergeCell ref="C43:M43"/>
    <mergeCell ref="N43:P43"/>
    <mergeCell ref="A11:A12"/>
    <mergeCell ref="B11:B12"/>
    <mergeCell ref="C11:R11"/>
    <mergeCell ref="S11:S12"/>
    <mergeCell ref="T11:T12"/>
    <mergeCell ref="U11:U12"/>
    <mergeCell ref="A1:L1"/>
    <mergeCell ref="B3:M3"/>
    <mergeCell ref="B4:M4"/>
    <mergeCell ref="B6:H6"/>
    <mergeCell ref="B8:D8"/>
    <mergeCell ref="B9:E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2">
      <selection activeCell="R23" sqref="R23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88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89</v>
      </c>
      <c r="C6" s="117"/>
      <c r="D6" s="117"/>
      <c r="E6" s="117"/>
      <c r="F6" s="117"/>
      <c r="G6" s="117"/>
      <c r="H6" s="117"/>
    </row>
    <row r="8" spans="2:4" ht="15.75">
      <c r="B8" s="117" t="s">
        <v>43</v>
      </c>
      <c r="C8" s="117"/>
      <c r="D8" s="117"/>
    </row>
    <row r="9" spans="2:5" ht="15.75">
      <c r="B9" s="117" t="s">
        <v>90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102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1</v>
      </c>
      <c r="J13" s="8">
        <v>1</v>
      </c>
      <c r="K13" s="8">
        <v>1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8">
        <v>3</v>
      </c>
      <c r="T13" s="10">
        <f aca="true" t="shared" si="0" ref="T13:T18">SUM(C13:R13)</f>
        <v>6</v>
      </c>
      <c r="U13" s="10">
        <v>3</v>
      </c>
    </row>
    <row r="14" spans="1:21" s="4" customFormat="1" ht="15.75">
      <c r="A14" s="8">
        <v>2</v>
      </c>
      <c r="B14" s="9" t="s">
        <v>103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9">
        <v>3</v>
      </c>
      <c r="T14" s="10">
        <f t="shared" si="0"/>
        <v>11</v>
      </c>
      <c r="U14" s="10">
        <v>4</v>
      </c>
    </row>
    <row r="15" spans="1:21" s="4" customFormat="1" ht="15.75">
      <c r="A15" s="26">
        <v>3</v>
      </c>
      <c r="B15" s="9" t="s">
        <v>104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9">
        <v>1</v>
      </c>
      <c r="T15" s="10">
        <f t="shared" si="0"/>
        <v>1</v>
      </c>
      <c r="U15" s="10">
        <v>2</v>
      </c>
    </row>
    <row r="16" spans="1:21" s="4" customFormat="1" ht="15.75">
      <c r="A16" s="26">
        <v>4</v>
      </c>
      <c r="B16" s="9" t="s">
        <v>105</v>
      </c>
      <c r="C16" s="8">
        <v>1</v>
      </c>
      <c r="D16" s="8">
        <v>1</v>
      </c>
      <c r="E16" s="8">
        <v>0</v>
      </c>
      <c r="F16" s="8">
        <v>1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1</v>
      </c>
      <c r="O16" s="8">
        <v>1</v>
      </c>
      <c r="P16" s="8">
        <v>0</v>
      </c>
      <c r="Q16" s="8">
        <v>0</v>
      </c>
      <c r="R16" s="8">
        <v>0</v>
      </c>
      <c r="S16" s="29">
        <v>2</v>
      </c>
      <c r="T16" s="10">
        <f t="shared" si="0"/>
        <v>7</v>
      </c>
      <c r="U16" s="10">
        <v>3</v>
      </c>
    </row>
    <row r="17" spans="1:21" s="4" customFormat="1" ht="15.75">
      <c r="A17" s="26">
        <v>5</v>
      </c>
      <c r="B17" s="9" t="s">
        <v>106</v>
      </c>
      <c r="C17" s="8">
        <v>1</v>
      </c>
      <c r="D17" s="8">
        <v>1</v>
      </c>
      <c r="E17" s="8">
        <v>1</v>
      </c>
      <c r="F17" s="8">
        <v>0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29">
        <v>4</v>
      </c>
      <c r="T17" s="10">
        <f t="shared" si="0"/>
        <v>11</v>
      </c>
      <c r="U17" s="10">
        <v>4</v>
      </c>
    </row>
    <row r="18" spans="1:21" s="4" customFormat="1" ht="15.75">
      <c r="A18" s="26">
        <v>6</v>
      </c>
      <c r="B18" s="9" t="s">
        <v>107</v>
      </c>
      <c r="C18" s="8">
        <v>1</v>
      </c>
      <c r="D18" s="8">
        <v>1</v>
      </c>
      <c r="E18" s="8">
        <v>0</v>
      </c>
      <c r="F18" s="8">
        <v>1</v>
      </c>
      <c r="G18" s="8">
        <v>1</v>
      </c>
      <c r="H18" s="8">
        <v>1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9">
        <v>2</v>
      </c>
      <c r="T18" s="10">
        <f t="shared" si="0"/>
        <v>6</v>
      </c>
      <c r="U18" s="10">
        <v>3</v>
      </c>
    </row>
    <row r="19" spans="1:21" s="4" customFormat="1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 t="s">
        <v>15</v>
      </c>
      <c r="C20" s="15"/>
      <c r="D20" s="14" t="s">
        <v>16</v>
      </c>
      <c r="E20" s="14" t="s">
        <v>17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18</v>
      </c>
      <c r="D21" s="16">
        <v>0</v>
      </c>
      <c r="E21" s="16">
        <f>D21/6*100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/>
      <c r="C22" s="14" t="s">
        <v>19</v>
      </c>
      <c r="D22" s="16">
        <v>2</v>
      </c>
      <c r="E22" s="16">
        <f>D22/6*100</f>
        <v>33.33333333333333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/>
      <c r="C23" s="14" t="s">
        <v>20</v>
      </c>
      <c r="D23" s="16">
        <v>3</v>
      </c>
      <c r="E23" s="16">
        <f>D23/6*100</f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/>
      <c r="C24" s="14" t="s">
        <v>21</v>
      </c>
      <c r="D24" s="16">
        <v>1</v>
      </c>
      <c r="E24" s="16">
        <f>D24/6*100</f>
        <v>16.666666666666664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43" t="s">
        <v>22</v>
      </c>
      <c r="C25" s="143"/>
      <c r="D25" s="143"/>
      <c r="E25" s="16">
        <f>E21+E22</f>
        <v>33.33333333333333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3" t="s">
        <v>23</v>
      </c>
      <c r="C26" s="143"/>
      <c r="D26" s="143"/>
      <c r="E26" s="16">
        <f>E21+E22+E23</f>
        <v>83.33333333333333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3"/>
      <c r="C27" s="13"/>
      <c r="D27" s="13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3"/>
      <c r="C28" s="13"/>
      <c r="D28" s="1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5" t="s">
        <v>25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14" t="s">
        <v>10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1"/>
      <c r="T31" s="5"/>
      <c r="U31" s="5"/>
    </row>
    <row r="32" spans="1:21" s="4" customFormat="1" ht="15.75">
      <c r="A32" s="5"/>
      <c r="B32" s="14" t="s">
        <v>16</v>
      </c>
      <c r="C32" s="15">
        <f>SUM(C13:C18)</f>
        <v>5</v>
      </c>
      <c r="D32" s="15">
        <f aca="true" t="shared" si="1" ref="D32:O32">SUM(D13:D18)</f>
        <v>5</v>
      </c>
      <c r="E32" s="15">
        <f t="shared" si="1"/>
        <v>3</v>
      </c>
      <c r="F32" s="15">
        <f t="shared" si="1"/>
        <v>3</v>
      </c>
      <c r="G32" s="15">
        <f t="shared" si="1"/>
        <v>3</v>
      </c>
      <c r="H32" s="15">
        <f t="shared" si="1"/>
        <v>4</v>
      </c>
      <c r="I32" s="15">
        <f t="shared" si="1"/>
        <v>3</v>
      </c>
      <c r="J32" s="15">
        <f t="shared" si="1"/>
        <v>3</v>
      </c>
      <c r="K32" s="15">
        <f t="shared" si="1"/>
        <v>3</v>
      </c>
      <c r="L32" s="15">
        <f t="shared" si="1"/>
        <v>5</v>
      </c>
      <c r="M32" s="15">
        <f t="shared" si="1"/>
        <v>2</v>
      </c>
      <c r="N32" s="15">
        <f t="shared" si="1"/>
        <v>2</v>
      </c>
      <c r="O32" s="15">
        <f t="shared" si="1"/>
        <v>1</v>
      </c>
      <c r="P32" s="15">
        <v>0</v>
      </c>
      <c r="Q32" s="15">
        <v>0</v>
      </c>
      <c r="R32" s="15">
        <v>0</v>
      </c>
      <c r="S32" s="12"/>
      <c r="T32" s="5"/>
      <c r="U32" s="5"/>
    </row>
    <row r="33" spans="1:21" ht="15.75">
      <c r="A33" s="6"/>
      <c r="B33" s="14" t="s">
        <v>17</v>
      </c>
      <c r="C33" s="16">
        <f>C32/6*100</f>
        <v>83.33333333333334</v>
      </c>
      <c r="D33" s="16">
        <f aca="true" t="shared" si="2" ref="D33:R33">D32/6*100</f>
        <v>83.33333333333334</v>
      </c>
      <c r="E33" s="16">
        <f t="shared" si="2"/>
        <v>50</v>
      </c>
      <c r="F33" s="16">
        <f t="shared" si="2"/>
        <v>50</v>
      </c>
      <c r="G33" s="16">
        <f t="shared" si="2"/>
        <v>50</v>
      </c>
      <c r="H33" s="16">
        <f t="shared" si="2"/>
        <v>66.66666666666666</v>
      </c>
      <c r="I33" s="16">
        <f t="shared" si="2"/>
        <v>50</v>
      </c>
      <c r="J33" s="16">
        <f t="shared" si="2"/>
        <v>50</v>
      </c>
      <c r="K33" s="16">
        <f t="shared" si="2"/>
        <v>50</v>
      </c>
      <c r="L33" s="16">
        <f t="shared" si="2"/>
        <v>83.33333333333334</v>
      </c>
      <c r="M33" s="16">
        <f t="shared" si="2"/>
        <v>33.33333333333333</v>
      </c>
      <c r="N33" s="16">
        <f t="shared" si="2"/>
        <v>33.33333333333333</v>
      </c>
      <c r="O33" s="16">
        <f t="shared" si="2"/>
        <v>16.666666666666664</v>
      </c>
      <c r="P33" s="16">
        <f t="shared" si="2"/>
        <v>0</v>
      </c>
      <c r="Q33" s="16">
        <f t="shared" si="2"/>
        <v>0</v>
      </c>
      <c r="R33" s="16">
        <f t="shared" si="2"/>
        <v>0</v>
      </c>
      <c r="S33" s="13"/>
      <c r="T33" s="6"/>
      <c r="U33" s="6"/>
    </row>
    <row r="34" spans="1:2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>
      <c r="A35" s="6"/>
      <c r="B35" s="6" t="s">
        <v>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>
      <c r="A36" s="6"/>
      <c r="B36" s="14" t="s">
        <v>10</v>
      </c>
      <c r="C36" s="14">
        <v>1</v>
      </c>
      <c r="D36" s="14">
        <v>2</v>
      </c>
      <c r="E36" s="14">
        <v>3</v>
      </c>
      <c r="F36" s="14">
        <v>4</v>
      </c>
      <c r="G36" s="14">
        <v>5</v>
      </c>
      <c r="H36" s="14">
        <v>6</v>
      </c>
      <c r="I36" s="14">
        <v>7</v>
      </c>
      <c r="J36" s="14">
        <v>8</v>
      </c>
      <c r="K36" s="14">
        <v>9</v>
      </c>
      <c r="L36" s="14">
        <v>10</v>
      </c>
      <c r="M36" s="14">
        <v>11</v>
      </c>
      <c r="N36" s="14">
        <v>12</v>
      </c>
      <c r="O36" s="14">
        <v>13</v>
      </c>
      <c r="P36" s="14">
        <v>14</v>
      </c>
      <c r="Q36" s="14">
        <v>15</v>
      </c>
      <c r="R36" s="14">
        <v>16</v>
      </c>
      <c r="S36" s="11"/>
      <c r="T36" s="6"/>
      <c r="U36" s="6"/>
    </row>
    <row r="37" spans="1:21" ht="15.75">
      <c r="A37" s="6"/>
      <c r="B37" s="14" t="s">
        <v>16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</v>
      </c>
      <c r="Q37" s="15">
        <v>0</v>
      </c>
      <c r="R37" s="15">
        <v>2</v>
      </c>
      <c r="S37" s="12"/>
      <c r="T37" s="6"/>
      <c r="U37" s="6"/>
    </row>
    <row r="38" spans="1:21" ht="15.75">
      <c r="A38" s="6"/>
      <c r="B38" s="14" t="s">
        <v>17</v>
      </c>
      <c r="C38" s="15">
        <f>C37/6*100</f>
        <v>0</v>
      </c>
      <c r="D38" s="15">
        <f aca="true" t="shared" si="3" ref="D38:O38">D37/6*100</f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  <c r="P38" s="15">
        <f>P37/7*100</f>
        <v>14.285714285714285</v>
      </c>
      <c r="Q38" s="15">
        <f>Q37/7*100</f>
        <v>0</v>
      </c>
      <c r="R38" s="15">
        <f>R37/7*100</f>
        <v>28.57142857142857</v>
      </c>
      <c r="S38" s="12"/>
      <c r="T38" s="6"/>
      <c r="U38" s="6"/>
    </row>
    <row r="39" spans="1:2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6" t="s">
        <v>26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14" t="s">
        <v>10</v>
      </c>
      <c r="C41" s="14">
        <v>14</v>
      </c>
      <c r="D41" s="14">
        <v>15</v>
      </c>
      <c r="E41" s="14">
        <v>16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14" t="s">
        <v>16</v>
      </c>
      <c r="C42" s="15">
        <v>0</v>
      </c>
      <c r="D42" s="15">
        <v>0</v>
      </c>
      <c r="E42" s="15"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14" t="s">
        <v>17</v>
      </c>
      <c r="C43" s="16">
        <f>C42/7*100</f>
        <v>0</v>
      </c>
      <c r="D43" s="16">
        <f>D42/7*100</f>
        <v>0</v>
      </c>
      <c r="E43" s="16">
        <f>E42/7*100</f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6" t="s">
        <v>27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6.25" customHeight="1">
      <c r="A46" s="6"/>
      <c r="B46" s="19" t="s">
        <v>10</v>
      </c>
      <c r="C46" s="144" t="s">
        <v>28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5" t="s">
        <v>30</v>
      </c>
      <c r="O46" s="145"/>
      <c r="P46" s="145"/>
      <c r="Q46" s="2"/>
      <c r="R46" s="2"/>
      <c r="S46" s="2"/>
      <c r="T46" s="3"/>
      <c r="U46" s="6"/>
    </row>
    <row r="47" spans="1:21" ht="15.75">
      <c r="A47" s="6"/>
      <c r="B47" s="146">
        <v>14</v>
      </c>
      <c r="C47" s="95" t="s">
        <v>29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7">
        <v>0</v>
      </c>
      <c r="O47" s="147"/>
      <c r="P47" s="147"/>
      <c r="Q47" s="18"/>
      <c r="R47" s="18"/>
      <c r="S47" s="18"/>
      <c r="T47" s="6"/>
      <c r="U47" s="6"/>
    </row>
    <row r="48" spans="1:21" ht="15.75">
      <c r="A48" s="6"/>
      <c r="B48" s="146"/>
      <c r="C48" s="95" t="s">
        <v>31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7">
        <v>6</v>
      </c>
      <c r="O48" s="147"/>
      <c r="P48" s="147"/>
      <c r="Q48" s="6"/>
      <c r="R48" s="6"/>
      <c r="S48" s="6"/>
      <c r="T48" s="6"/>
      <c r="U48" s="6"/>
    </row>
    <row r="49" spans="1:21" ht="15.75">
      <c r="A49" s="6"/>
      <c r="B49" s="146"/>
      <c r="C49" s="95" t="s">
        <v>32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6</v>
      </c>
      <c r="O49" s="147"/>
      <c r="P49" s="147"/>
      <c r="Q49" s="6"/>
      <c r="R49" s="6"/>
      <c r="S49" s="6"/>
      <c r="T49" s="6"/>
      <c r="U49" s="6"/>
    </row>
    <row r="50" spans="1:21" ht="15.75">
      <c r="A50" s="6"/>
      <c r="B50" s="146"/>
      <c r="C50" s="95" t="s">
        <v>33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7">
        <v>0</v>
      </c>
      <c r="O50" s="147"/>
      <c r="P50" s="147"/>
      <c r="Q50" s="6"/>
      <c r="R50" s="6"/>
      <c r="S50" s="6"/>
      <c r="T50" s="6"/>
      <c r="U50" s="6"/>
    </row>
    <row r="51" spans="1:21" ht="15.75">
      <c r="A51" s="6"/>
      <c r="B51" s="146"/>
      <c r="C51" s="95" t="s">
        <v>34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7">
        <v>0</v>
      </c>
      <c r="O51" s="147"/>
      <c r="P51" s="147"/>
      <c r="Q51" s="6"/>
      <c r="R51" s="6"/>
      <c r="S51" s="6"/>
      <c r="T51" s="6"/>
      <c r="U51" s="6"/>
    </row>
    <row r="52" spans="2:16" ht="15.75">
      <c r="B52" s="148">
        <v>15</v>
      </c>
      <c r="C52" s="95" t="s">
        <v>36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9">
        <v>0</v>
      </c>
      <c r="O52" s="149"/>
      <c r="P52" s="149"/>
    </row>
    <row r="53" spans="2:16" ht="15.75">
      <c r="B53" s="148"/>
      <c r="C53" s="95" t="s">
        <v>37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0</v>
      </c>
      <c r="O53" s="149"/>
      <c r="P53" s="149"/>
    </row>
    <row r="54" spans="2:16" ht="15.75">
      <c r="B54" s="148"/>
      <c r="C54" s="95" t="s">
        <v>32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0</v>
      </c>
      <c r="O54" s="149"/>
      <c r="P54" s="149"/>
    </row>
    <row r="55" spans="2:16" ht="15.75">
      <c r="B55" s="94">
        <v>16</v>
      </c>
      <c r="C55" s="95" t="s">
        <v>29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9">
        <v>0</v>
      </c>
      <c r="O55" s="149"/>
      <c r="P55" s="149"/>
    </row>
    <row r="56" spans="2:16" ht="15.75">
      <c r="B56" s="94"/>
      <c r="C56" s="95" t="s">
        <v>38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6</v>
      </c>
      <c r="O56" s="149"/>
      <c r="P56" s="149"/>
    </row>
    <row r="57" spans="2:16" ht="15.75">
      <c r="B57" s="94"/>
      <c r="C57" s="95" t="s">
        <v>32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6</v>
      </c>
      <c r="O57" s="149"/>
      <c r="P57" s="149"/>
    </row>
    <row r="58" spans="2:16" ht="15.75">
      <c r="B58" s="94"/>
      <c r="C58" s="95" t="s">
        <v>39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49">
        <v>0</v>
      </c>
      <c r="O58" s="149"/>
      <c r="P58" s="149"/>
    </row>
    <row r="59" spans="2:16" ht="15.75">
      <c r="B59" s="94"/>
      <c r="C59" s="95" t="s">
        <v>40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9">
        <v>0</v>
      </c>
      <c r="O59" s="149"/>
      <c r="P59" s="149"/>
    </row>
  </sheetData>
  <sheetProtection/>
  <mergeCells count="46">
    <mergeCell ref="C58:M58"/>
    <mergeCell ref="N58:P58"/>
    <mergeCell ref="C55:M55"/>
    <mergeCell ref="N55:P55"/>
    <mergeCell ref="C56:M56"/>
    <mergeCell ref="N56:P56"/>
    <mergeCell ref="C57:M57"/>
    <mergeCell ref="N57:P57"/>
    <mergeCell ref="C59:M59"/>
    <mergeCell ref="B52:B54"/>
    <mergeCell ref="C52:M52"/>
    <mergeCell ref="N52:P52"/>
    <mergeCell ref="C53:M53"/>
    <mergeCell ref="N53:P53"/>
    <mergeCell ref="C54:M54"/>
    <mergeCell ref="N54:P54"/>
    <mergeCell ref="N59:P59"/>
    <mergeCell ref="B55:B59"/>
    <mergeCell ref="C49:M49"/>
    <mergeCell ref="N49:P49"/>
    <mergeCell ref="C50:M50"/>
    <mergeCell ref="N50:P50"/>
    <mergeCell ref="C51:M51"/>
    <mergeCell ref="N51:P51"/>
    <mergeCell ref="B20:B24"/>
    <mergeCell ref="B25:D25"/>
    <mergeCell ref="B26:D26"/>
    <mergeCell ref="C46:M46"/>
    <mergeCell ref="N46:P46"/>
    <mergeCell ref="B47:B51"/>
    <mergeCell ref="C47:M47"/>
    <mergeCell ref="N47:P47"/>
    <mergeCell ref="C48:M48"/>
    <mergeCell ref="N48:P48"/>
    <mergeCell ref="A11:A12"/>
    <mergeCell ref="B11:B12"/>
    <mergeCell ref="C11:R11"/>
    <mergeCell ref="S11:S12"/>
    <mergeCell ref="T11:T12"/>
    <mergeCell ref="U11:U12"/>
    <mergeCell ref="A1:L1"/>
    <mergeCell ref="B3:M3"/>
    <mergeCell ref="B4:M4"/>
    <mergeCell ref="B6:H6"/>
    <mergeCell ref="B8:D8"/>
    <mergeCell ref="B9:E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6">
      <selection activeCell="N57" sqref="N57:P57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393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395</v>
      </c>
      <c r="C6" s="117"/>
      <c r="D6" s="117"/>
      <c r="E6" s="117"/>
      <c r="F6" s="117"/>
      <c r="G6" s="117"/>
      <c r="H6" s="117"/>
    </row>
    <row r="8" spans="2:4" ht="15.75">
      <c r="B8" s="117" t="s">
        <v>394</v>
      </c>
      <c r="C8" s="117"/>
      <c r="D8" s="117"/>
    </row>
    <row r="9" spans="2:5" ht="15.75">
      <c r="B9" s="117" t="s">
        <v>388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80">
        <v>1</v>
      </c>
      <c r="D12" s="80">
        <v>2</v>
      </c>
      <c r="E12" s="80">
        <v>3</v>
      </c>
      <c r="F12" s="80">
        <v>4</v>
      </c>
      <c r="G12" s="80">
        <v>5</v>
      </c>
      <c r="H12" s="80">
        <v>6</v>
      </c>
      <c r="I12" s="80">
        <v>7</v>
      </c>
      <c r="J12" s="80">
        <v>8</v>
      </c>
      <c r="K12" s="80">
        <v>9</v>
      </c>
      <c r="L12" s="80">
        <v>10</v>
      </c>
      <c r="M12" s="80">
        <v>11</v>
      </c>
      <c r="N12" s="80">
        <v>12</v>
      </c>
      <c r="O12" s="80">
        <v>13</v>
      </c>
      <c r="P12" s="80">
        <v>14</v>
      </c>
      <c r="Q12" s="80">
        <v>15</v>
      </c>
      <c r="R12" s="80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396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0</v>
      </c>
      <c r="J13" s="8">
        <v>0</v>
      </c>
      <c r="K13" s="8">
        <v>1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8">
        <v>3</v>
      </c>
      <c r="T13" s="10">
        <v>8</v>
      </c>
      <c r="U13" s="10">
        <v>3</v>
      </c>
    </row>
    <row r="14" spans="1:21" s="4" customFormat="1" ht="15.75">
      <c r="A14" s="8">
        <v>2</v>
      </c>
      <c r="B14" s="9" t="s">
        <v>397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0</v>
      </c>
      <c r="P14" s="8">
        <v>2</v>
      </c>
      <c r="Q14" s="8">
        <v>0</v>
      </c>
      <c r="R14" s="8">
        <v>3</v>
      </c>
      <c r="S14" s="29">
        <v>1</v>
      </c>
      <c r="T14" s="10">
        <v>17</v>
      </c>
      <c r="U14" s="10">
        <v>5</v>
      </c>
    </row>
    <row r="15" spans="1:21" s="4" customFormat="1" ht="15.75">
      <c r="A15" s="26">
        <v>3</v>
      </c>
      <c r="B15" s="9" t="s">
        <v>398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0</v>
      </c>
      <c r="J15" s="8">
        <v>1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9">
        <v>2</v>
      </c>
      <c r="T15" s="10">
        <v>8</v>
      </c>
      <c r="U15" s="10">
        <v>3</v>
      </c>
    </row>
    <row r="16" spans="1:21" s="4" customFormat="1" ht="15.75">
      <c r="A16" s="26">
        <v>4</v>
      </c>
      <c r="B16" s="9" t="s">
        <v>399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8">
        <v>2</v>
      </c>
      <c r="Q16" s="8">
        <v>0</v>
      </c>
      <c r="R16" s="8">
        <v>0</v>
      </c>
      <c r="S16" s="29">
        <v>4</v>
      </c>
      <c r="T16" s="10">
        <v>12</v>
      </c>
      <c r="U16" s="10">
        <v>4</v>
      </c>
    </row>
    <row r="17" spans="1:21" s="4" customFormat="1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5"/>
      <c r="B18" s="143" t="s">
        <v>15</v>
      </c>
      <c r="C18" s="15"/>
      <c r="D18" s="14" t="s">
        <v>16</v>
      </c>
      <c r="E18" s="14" t="s">
        <v>17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/>
      <c r="C19" s="14" t="s">
        <v>18</v>
      </c>
      <c r="D19" s="78">
        <v>1</v>
      </c>
      <c r="E19" s="78">
        <f>D19/4*100</f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/>
      <c r="C20" s="14" t="s">
        <v>19</v>
      </c>
      <c r="D20" s="78">
        <v>1</v>
      </c>
      <c r="E20" s="78">
        <f>D20/4*100</f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20</v>
      </c>
      <c r="D21" s="78">
        <v>2</v>
      </c>
      <c r="E21" s="78">
        <f>D21/4*100</f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/>
      <c r="C22" s="14" t="s">
        <v>21</v>
      </c>
      <c r="D22" s="78">
        <v>0</v>
      </c>
      <c r="E22" s="78">
        <f>D22/4*100</f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 t="s">
        <v>22</v>
      </c>
      <c r="C23" s="143"/>
      <c r="D23" s="143"/>
      <c r="E23" s="78">
        <f>(D19+D20)/4*100</f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 t="s">
        <v>23</v>
      </c>
      <c r="C24" s="143"/>
      <c r="D24" s="143"/>
      <c r="E24" s="78">
        <f>(D19+D20+D21)/4*100</f>
        <v>100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3"/>
      <c r="C25" s="13"/>
      <c r="D25" s="13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3"/>
      <c r="C26" s="13"/>
      <c r="D26" s="13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5" t="s">
        <v>25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4" t="s">
        <v>10</v>
      </c>
      <c r="C29" s="14">
        <v>1</v>
      </c>
      <c r="D29" s="14">
        <v>2</v>
      </c>
      <c r="E29" s="14">
        <v>3</v>
      </c>
      <c r="F29" s="14">
        <v>4</v>
      </c>
      <c r="G29" s="14">
        <v>5</v>
      </c>
      <c r="H29" s="14">
        <v>6</v>
      </c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>
        <v>14</v>
      </c>
      <c r="Q29" s="14">
        <v>15</v>
      </c>
      <c r="R29" s="14">
        <v>16</v>
      </c>
      <c r="S29" s="11"/>
      <c r="T29" s="5"/>
      <c r="U29" s="5"/>
    </row>
    <row r="30" spans="1:21" s="4" customFormat="1" ht="15.75">
      <c r="A30" s="5"/>
      <c r="B30" s="14" t="s">
        <v>16</v>
      </c>
      <c r="C30" s="15">
        <f aca="true" t="shared" si="0" ref="C30:O30">SUM(C13:C16)</f>
        <v>4</v>
      </c>
      <c r="D30" s="15">
        <f t="shared" si="0"/>
        <v>4</v>
      </c>
      <c r="E30" s="15">
        <f t="shared" si="0"/>
        <v>4</v>
      </c>
      <c r="F30" s="15">
        <f t="shared" si="0"/>
        <v>4</v>
      </c>
      <c r="G30" s="15">
        <f t="shared" si="0"/>
        <v>4</v>
      </c>
      <c r="H30" s="15">
        <f t="shared" si="0"/>
        <v>4</v>
      </c>
      <c r="I30" s="15">
        <f t="shared" si="0"/>
        <v>2</v>
      </c>
      <c r="J30" s="15">
        <f t="shared" si="0"/>
        <v>3</v>
      </c>
      <c r="K30" s="15">
        <f t="shared" si="0"/>
        <v>3</v>
      </c>
      <c r="L30" s="15">
        <f t="shared" si="0"/>
        <v>4</v>
      </c>
      <c r="M30" s="15">
        <f t="shared" si="0"/>
        <v>1</v>
      </c>
      <c r="N30" s="15">
        <f t="shared" si="0"/>
        <v>1</v>
      </c>
      <c r="O30" s="15">
        <f t="shared" si="0"/>
        <v>0</v>
      </c>
      <c r="P30" s="15">
        <v>0</v>
      </c>
      <c r="Q30" s="15">
        <v>0</v>
      </c>
      <c r="R30" s="15">
        <v>0</v>
      </c>
      <c r="S30" s="12"/>
      <c r="T30" s="5"/>
      <c r="U30" s="5"/>
    </row>
    <row r="31" spans="1:21" ht="15.75">
      <c r="A31" s="6"/>
      <c r="B31" s="14" t="s">
        <v>17</v>
      </c>
      <c r="C31" s="78">
        <f>C30/4*100</f>
        <v>100</v>
      </c>
      <c r="D31" s="78">
        <f aca="true" t="shared" si="1" ref="D31:R31">D30/4*100</f>
        <v>100</v>
      </c>
      <c r="E31" s="78">
        <f t="shared" si="1"/>
        <v>100</v>
      </c>
      <c r="F31" s="78">
        <f t="shared" si="1"/>
        <v>100</v>
      </c>
      <c r="G31" s="78">
        <f t="shared" si="1"/>
        <v>100</v>
      </c>
      <c r="H31" s="78">
        <f t="shared" si="1"/>
        <v>100</v>
      </c>
      <c r="I31" s="78">
        <f t="shared" si="1"/>
        <v>50</v>
      </c>
      <c r="J31" s="78">
        <f t="shared" si="1"/>
        <v>75</v>
      </c>
      <c r="K31" s="78">
        <f t="shared" si="1"/>
        <v>75</v>
      </c>
      <c r="L31" s="78">
        <f t="shared" si="1"/>
        <v>100</v>
      </c>
      <c r="M31" s="78">
        <f t="shared" si="1"/>
        <v>25</v>
      </c>
      <c r="N31" s="78">
        <f t="shared" si="1"/>
        <v>25</v>
      </c>
      <c r="O31" s="78">
        <f t="shared" si="1"/>
        <v>0</v>
      </c>
      <c r="P31" s="78">
        <f t="shared" si="1"/>
        <v>0</v>
      </c>
      <c r="Q31" s="78">
        <f t="shared" si="1"/>
        <v>0</v>
      </c>
      <c r="R31" s="78">
        <f t="shared" si="1"/>
        <v>0</v>
      </c>
      <c r="S31" s="13"/>
      <c r="T31" s="6"/>
      <c r="U31" s="6"/>
    </row>
    <row r="32" spans="1:2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6"/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>
      <c r="A34" s="6"/>
      <c r="B34" s="14" t="s">
        <v>10</v>
      </c>
      <c r="C34" s="14">
        <v>1</v>
      </c>
      <c r="D34" s="14">
        <v>2</v>
      </c>
      <c r="E34" s="14">
        <v>3</v>
      </c>
      <c r="F34" s="14">
        <v>4</v>
      </c>
      <c r="G34" s="14">
        <v>5</v>
      </c>
      <c r="H34" s="14">
        <v>6</v>
      </c>
      <c r="I34" s="14">
        <v>7</v>
      </c>
      <c r="J34" s="14">
        <v>8</v>
      </c>
      <c r="K34" s="14">
        <v>9</v>
      </c>
      <c r="L34" s="14">
        <v>10</v>
      </c>
      <c r="M34" s="14">
        <v>11</v>
      </c>
      <c r="N34" s="14">
        <v>12</v>
      </c>
      <c r="O34" s="14">
        <v>13</v>
      </c>
      <c r="P34" s="14">
        <v>14</v>
      </c>
      <c r="Q34" s="14">
        <v>15</v>
      </c>
      <c r="R34" s="14">
        <v>16</v>
      </c>
      <c r="S34" s="11"/>
      <c r="T34" s="6"/>
      <c r="U34" s="6"/>
    </row>
    <row r="35" spans="1:21" ht="15.75">
      <c r="A35" s="6"/>
      <c r="B35" s="14" t="s">
        <v>16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</v>
      </c>
      <c r="M35" s="15">
        <v>2</v>
      </c>
      <c r="N35" s="15">
        <v>2</v>
      </c>
      <c r="O35" s="15">
        <v>2</v>
      </c>
      <c r="P35" s="15">
        <v>2</v>
      </c>
      <c r="Q35" s="15">
        <v>2</v>
      </c>
      <c r="R35" s="15">
        <v>3</v>
      </c>
      <c r="S35" s="12"/>
      <c r="T35" s="6"/>
      <c r="U35" s="6"/>
    </row>
    <row r="36" spans="1:21" ht="15.75">
      <c r="A36" s="6"/>
      <c r="B36" s="14" t="s">
        <v>17</v>
      </c>
      <c r="C36" s="15">
        <f>C35/4*100</f>
        <v>0</v>
      </c>
      <c r="D36" s="15">
        <f aca="true" t="shared" si="2" ref="D36:R36">D35/4*100</f>
        <v>0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0</v>
      </c>
      <c r="K36" s="15">
        <f t="shared" si="2"/>
        <v>0</v>
      </c>
      <c r="L36" s="15">
        <f t="shared" si="2"/>
        <v>25</v>
      </c>
      <c r="M36" s="15">
        <f t="shared" si="2"/>
        <v>50</v>
      </c>
      <c r="N36" s="15">
        <f t="shared" si="2"/>
        <v>50</v>
      </c>
      <c r="O36" s="15">
        <f t="shared" si="2"/>
        <v>50</v>
      </c>
      <c r="P36" s="15">
        <f t="shared" si="2"/>
        <v>50</v>
      </c>
      <c r="Q36" s="15">
        <f t="shared" si="2"/>
        <v>50</v>
      </c>
      <c r="R36" s="15">
        <f t="shared" si="2"/>
        <v>75</v>
      </c>
      <c r="S36" s="12"/>
      <c r="T36" s="6"/>
      <c r="U36" s="6"/>
    </row>
    <row r="37" spans="1:2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6" t="s">
        <v>26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14" t="s">
        <v>10</v>
      </c>
      <c r="C39" s="14">
        <v>14</v>
      </c>
      <c r="D39" s="14">
        <v>15</v>
      </c>
      <c r="E39" s="14">
        <v>16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14" t="s">
        <v>16</v>
      </c>
      <c r="C40" s="15">
        <v>2</v>
      </c>
      <c r="D40" s="15">
        <v>0</v>
      </c>
      <c r="E40" s="15"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14" t="s">
        <v>17</v>
      </c>
      <c r="C41" s="78">
        <f>C40/4*100</f>
        <v>50</v>
      </c>
      <c r="D41" s="78">
        <f>D40/4*100</f>
        <v>0</v>
      </c>
      <c r="E41" s="78">
        <f>E40/4*100</f>
        <v>25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6" t="s">
        <v>27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6.25" customHeight="1">
      <c r="A44" s="6"/>
      <c r="B44" s="79" t="s">
        <v>10</v>
      </c>
      <c r="C44" s="144" t="s">
        <v>28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 t="s">
        <v>30</v>
      </c>
      <c r="O44" s="145"/>
      <c r="P44" s="145"/>
      <c r="Q44" s="2"/>
      <c r="R44" s="2"/>
      <c r="S44" s="2"/>
      <c r="T44" s="77"/>
      <c r="U44" s="6"/>
    </row>
    <row r="45" spans="1:21" ht="15.75">
      <c r="A45" s="6"/>
      <c r="B45" s="146">
        <v>14</v>
      </c>
      <c r="C45" s="95" t="s">
        <v>29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47">
        <v>0</v>
      </c>
      <c r="O45" s="147"/>
      <c r="P45" s="147"/>
      <c r="Q45" s="18"/>
      <c r="R45" s="18"/>
      <c r="S45" s="18"/>
      <c r="T45" s="6"/>
      <c r="U45" s="6"/>
    </row>
    <row r="46" spans="1:21" ht="15.75">
      <c r="A46" s="6"/>
      <c r="B46" s="146"/>
      <c r="C46" s="95" t="s">
        <v>31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4</v>
      </c>
      <c r="O46" s="147"/>
      <c r="P46" s="147"/>
      <c r="Q46" s="6"/>
      <c r="R46" s="6"/>
      <c r="S46" s="6"/>
      <c r="T46" s="6"/>
      <c r="U46" s="6"/>
    </row>
    <row r="47" spans="1:21" ht="15.75">
      <c r="A47" s="6"/>
      <c r="B47" s="146"/>
      <c r="C47" s="95" t="s">
        <v>32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7">
        <v>0</v>
      </c>
      <c r="O47" s="147"/>
      <c r="P47" s="147"/>
      <c r="Q47" s="6"/>
      <c r="R47" s="6"/>
      <c r="S47" s="6"/>
      <c r="T47" s="6"/>
      <c r="U47" s="6"/>
    </row>
    <row r="48" spans="1:21" ht="15.75">
      <c r="A48" s="6"/>
      <c r="B48" s="146"/>
      <c r="C48" s="95" t="s">
        <v>33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7">
        <v>0</v>
      </c>
      <c r="O48" s="147"/>
      <c r="P48" s="147"/>
      <c r="Q48" s="6"/>
      <c r="R48" s="6"/>
      <c r="S48" s="6"/>
      <c r="T48" s="6"/>
      <c r="U48" s="6"/>
    </row>
    <row r="49" spans="1:21" ht="15.75">
      <c r="A49" s="6"/>
      <c r="B49" s="146"/>
      <c r="C49" s="95" t="s">
        <v>34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0</v>
      </c>
      <c r="O49" s="147"/>
      <c r="P49" s="147"/>
      <c r="Q49" s="6"/>
      <c r="R49" s="6"/>
      <c r="S49" s="6"/>
      <c r="T49" s="6"/>
      <c r="U49" s="6"/>
    </row>
    <row r="50" spans="2:16" ht="15.75">
      <c r="B50" s="148">
        <v>15</v>
      </c>
      <c r="C50" s="95" t="s">
        <v>36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9">
        <v>4</v>
      </c>
      <c r="O50" s="149"/>
      <c r="P50" s="149"/>
    </row>
    <row r="51" spans="2:16" ht="15.75">
      <c r="B51" s="148"/>
      <c r="C51" s="95" t="s">
        <v>37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9">
        <v>4</v>
      </c>
      <c r="O51" s="149"/>
      <c r="P51" s="149"/>
    </row>
    <row r="52" spans="2:16" ht="15.75">
      <c r="B52" s="148"/>
      <c r="C52" s="95" t="s">
        <v>32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9">
        <v>4</v>
      </c>
      <c r="O52" s="149"/>
      <c r="P52" s="149"/>
    </row>
    <row r="53" spans="2:16" ht="15.75">
      <c r="B53" s="94">
        <v>16</v>
      </c>
      <c r="C53" s="95" t="s">
        <v>29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0</v>
      </c>
      <c r="O53" s="149"/>
      <c r="P53" s="149"/>
    </row>
    <row r="54" spans="2:16" ht="15.75">
      <c r="B54" s="94"/>
      <c r="C54" s="95" t="s">
        <v>38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1</v>
      </c>
      <c r="O54" s="149"/>
      <c r="P54" s="149"/>
    </row>
    <row r="55" spans="2:16" ht="15.75">
      <c r="B55" s="94"/>
      <c r="C55" s="95" t="s">
        <v>32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9">
        <v>0</v>
      </c>
      <c r="O55" s="149"/>
      <c r="P55" s="149"/>
    </row>
    <row r="56" spans="2:16" ht="15.75">
      <c r="B56" s="94"/>
      <c r="C56" s="95" t="s">
        <v>39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  <row r="57" spans="2:16" ht="15.75">
      <c r="B57" s="94"/>
      <c r="C57" s="95" t="s">
        <v>40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0</v>
      </c>
      <c r="O57" s="149"/>
      <c r="P57" s="149"/>
    </row>
  </sheetData>
  <sheetProtection/>
  <mergeCells count="46">
    <mergeCell ref="C56:M56"/>
    <mergeCell ref="N56:P56"/>
    <mergeCell ref="C53:M53"/>
    <mergeCell ref="N53:P53"/>
    <mergeCell ref="C54:M54"/>
    <mergeCell ref="N54:P54"/>
    <mergeCell ref="C55:M55"/>
    <mergeCell ref="N55:P55"/>
    <mergeCell ref="C57:M57"/>
    <mergeCell ref="B50:B52"/>
    <mergeCell ref="C50:M50"/>
    <mergeCell ref="N50:P50"/>
    <mergeCell ref="C51:M51"/>
    <mergeCell ref="N51:P51"/>
    <mergeCell ref="C52:M52"/>
    <mergeCell ref="N52:P52"/>
    <mergeCell ref="N57:P57"/>
    <mergeCell ref="B53:B57"/>
    <mergeCell ref="C47:M47"/>
    <mergeCell ref="N47:P47"/>
    <mergeCell ref="C48:M48"/>
    <mergeCell ref="N48:P48"/>
    <mergeCell ref="C49:M49"/>
    <mergeCell ref="N49:P49"/>
    <mergeCell ref="B18:B22"/>
    <mergeCell ref="B23:D23"/>
    <mergeCell ref="B24:D24"/>
    <mergeCell ref="C44:M44"/>
    <mergeCell ref="N44:P44"/>
    <mergeCell ref="B45:B49"/>
    <mergeCell ref="C45:M45"/>
    <mergeCell ref="N45:P45"/>
    <mergeCell ref="C46:M46"/>
    <mergeCell ref="N46:P46"/>
    <mergeCell ref="A11:A12"/>
    <mergeCell ref="B11:B12"/>
    <mergeCell ref="C11:R11"/>
    <mergeCell ref="S11:S12"/>
    <mergeCell ref="T11:T12"/>
    <mergeCell ref="U11:U12"/>
    <mergeCell ref="A1:L1"/>
    <mergeCell ref="B3:M3"/>
    <mergeCell ref="B4:M4"/>
    <mergeCell ref="B6:H6"/>
    <mergeCell ref="B8:D8"/>
    <mergeCell ref="B9:E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9">
      <selection activeCell="T34" sqref="T34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6.140625" style="0" customWidth="1"/>
    <col min="9" max="9" width="4.710937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00390625" style="0" customWidth="1"/>
    <col min="21" max="21" width="6.57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91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92</v>
      </c>
      <c r="C6" s="117"/>
      <c r="D6" s="117"/>
      <c r="E6" s="117"/>
      <c r="F6" s="117"/>
      <c r="G6" s="117"/>
      <c r="H6" s="117"/>
    </row>
    <row r="8" spans="2:4" ht="15.75">
      <c r="B8" s="117" t="s">
        <v>93</v>
      </c>
      <c r="C8" s="117"/>
      <c r="D8" s="117"/>
    </row>
    <row r="9" spans="2:5" ht="15.75">
      <c r="B9" s="117" t="s">
        <v>74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18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120"/>
      <c r="T12" s="155"/>
      <c r="U12" s="157"/>
    </row>
    <row r="13" spans="1:21" s="4" customFormat="1" ht="15.75">
      <c r="A13" s="8">
        <v>1</v>
      </c>
      <c r="B13" s="9" t="s">
        <v>94</v>
      </c>
      <c r="C13" s="8">
        <v>1</v>
      </c>
      <c r="D13" s="8">
        <v>0</v>
      </c>
      <c r="E13" s="8">
        <v>0</v>
      </c>
      <c r="F13" s="8">
        <v>1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28">
        <v>1</v>
      </c>
      <c r="T13" s="10">
        <f>SUM(C13:R13)</f>
        <v>4</v>
      </c>
      <c r="U13" s="10">
        <v>2</v>
      </c>
    </row>
    <row r="14" spans="1:21" s="4" customFormat="1" ht="15.75">
      <c r="A14" s="8">
        <v>2</v>
      </c>
      <c r="B14" s="9" t="s">
        <v>95</v>
      </c>
      <c r="C14" s="8">
        <v>1</v>
      </c>
      <c r="D14" s="8">
        <v>1</v>
      </c>
      <c r="E14" s="8">
        <v>0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29">
        <v>2</v>
      </c>
      <c r="T14" s="10">
        <f aca="true" t="shared" si="0" ref="T14:T20">SUM(C14:R14)</f>
        <v>9</v>
      </c>
      <c r="U14" s="10">
        <v>3</v>
      </c>
    </row>
    <row r="15" spans="1:21" s="4" customFormat="1" ht="15.75">
      <c r="A15" s="26">
        <v>3</v>
      </c>
      <c r="B15" s="9" t="s">
        <v>96</v>
      </c>
      <c r="C15" s="8">
        <v>1</v>
      </c>
      <c r="D15" s="8">
        <v>0</v>
      </c>
      <c r="E15" s="8">
        <v>1</v>
      </c>
      <c r="F15" s="8">
        <v>0</v>
      </c>
      <c r="G15" s="8">
        <v>1</v>
      </c>
      <c r="H15" s="8">
        <v>0</v>
      </c>
      <c r="I15" s="8">
        <v>1</v>
      </c>
      <c r="J15" s="8">
        <v>1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0</v>
      </c>
      <c r="S15" s="29">
        <v>4</v>
      </c>
      <c r="T15" s="10">
        <f t="shared" si="0"/>
        <v>6</v>
      </c>
      <c r="U15" s="10">
        <v>3</v>
      </c>
    </row>
    <row r="16" spans="1:21" s="4" customFormat="1" ht="15.75">
      <c r="A16" s="26">
        <v>4</v>
      </c>
      <c r="B16" s="9" t="s">
        <v>97</v>
      </c>
      <c r="C16" s="8">
        <v>0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29">
        <v>2</v>
      </c>
      <c r="T16" s="10">
        <f t="shared" si="0"/>
        <v>11</v>
      </c>
      <c r="U16" s="10">
        <v>4</v>
      </c>
    </row>
    <row r="17" spans="1:21" s="4" customFormat="1" ht="15.75">
      <c r="A17" s="26">
        <v>5</v>
      </c>
      <c r="B17" s="9" t="s">
        <v>98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0</v>
      </c>
      <c r="K17" s="8">
        <v>1</v>
      </c>
      <c r="L17" s="8">
        <v>1</v>
      </c>
      <c r="M17" s="8">
        <v>0</v>
      </c>
      <c r="N17" s="8">
        <v>1</v>
      </c>
      <c r="O17" s="8">
        <v>0</v>
      </c>
      <c r="P17" s="8">
        <v>2</v>
      </c>
      <c r="Q17" s="8">
        <v>0</v>
      </c>
      <c r="R17" s="8">
        <v>0</v>
      </c>
      <c r="S17" s="29">
        <v>4</v>
      </c>
      <c r="T17" s="10">
        <f t="shared" si="0"/>
        <v>12</v>
      </c>
      <c r="U17" s="10">
        <v>4</v>
      </c>
    </row>
    <row r="18" spans="1:21" s="4" customFormat="1" ht="15.75">
      <c r="A18" s="26">
        <v>6</v>
      </c>
      <c r="B18" s="9" t="s">
        <v>99</v>
      </c>
      <c r="C18" s="8">
        <v>1</v>
      </c>
      <c r="D18" s="8">
        <v>1</v>
      </c>
      <c r="E18" s="8">
        <v>0</v>
      </c>
      <c r="F18" s="8">
        <v>1</v>
      </c>
      <c r="G18" s="8">
        <v>0</v>
      </c>
      <c r="H18" s="8">
        <v>1</v>
      </c>
      <c r="I18" s="8">
        <v>1</v>
      </c>
      <c r="J18" s="8">
        <v>1</v>
      </c>
      <c r="K18" s="8">
        <v>1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9">
        <v>1</v>
      </c>
      <c r="T18" s="10">
        <f t="shared" si="0"/>
        <v>8</v>
      </c>
      <c r="U18" s="10">
        <v>3</v>
      </c>
    </row>
    <row r="19" spans="1:21" s="4" customFormat="1" ht="15.75">
      <c r="A19" s="26">
        <v>7</v>
      </c>
      <c r="B19" s="9" t="s">
        <v>100</v>
      </c>
      <c r="C19" s="8">
        <v>1</v>
      </c>
      <c r="D19" s="8">
        <v>1</v>
      </c>
      <c r="E19" s="8">
        <v>0</v>
      </c>
      <c r="F19" s="8">
        <v>1</v>
      </c>
      <c r="G19" s="8">
        <v>0</v>
      </c>
      <c r="H19" s="8">
        <v>1</v>
      </c>
      <c r="I19" s="8">
        <v>0</v>
      </c>
      <c r="J19" s="8">
        <v>1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9">
        <v>3</v>
      </c>
      <c r="T19" s="10">
        <f t="shared" si="0"/>
        <v>6</v>
      </c>
      <c r="U19" s="10">
        <v>3</v>
      </c>
    </row>
    <row r="20" spans="1:21" s="4" customFormat="1" ht="15.75">
      <c r="A20" s="26">
        <v>8</v>
      </c>
      <c r="B20" s="9" t="s">
        <v>101</v>
      </c>
      <c r="C20" s="8">
        <v>1</v>
      </c>
      <c r="D20" s="8">
        <v>0</v>
      </c>
      <c r="E20" s="8">
        <v>0</v>
      </c>
      <c r="F20" s="8">
        <v>0</v>
      </c>
      <c r="G20" s="8">
        <v>1</v>
      </c>
      <c r="H20" s="8">
        <v>1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29">
        <v>3</v>
      </c>
      <c r="T20" s="10">
        <f t="shared" si="0"/>
        <v>4</v>
      </c>
      <c r="U20" s="10">
        <v>2</v>
      </c>
    </row>
    <row r="21" spans="1:21" s="4" customFormat="1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 t="s">
        <v>15</v>
      </c>
      <c r="C22" s="15"/>
      <c r="D22" s="14" t="s">
        <v>16</v>
      </c>
      <c r="E22" s="14" t="s">
        <v>17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/>
      <c r="C23" s="14" t="s">
        <v>18</v>
      </c>
      <c r="D23" s="16">
        <v>0</v>
      </c>
      <c r="E23" s="32">
        <f>D23/8*100</f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/>
      <c r="C24" s="14" t="s">
        <v>19</v>
      </c>
      <c r="D24" s="16">
        <v>2</v>
      </c>
      <c r="E24" s="32">
        <f>D24/8*100</f>
        <v>25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43"/>
      <c r="C25" s="14" t="s">
        <v>20</v>
      </c>
      <c r="D25" s="16">
        <v>4</v>
      </c>
      <c r="E25" s="32">
        <f>D25/8*100</f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3"/>
      <c r="C26" s="14" t="s">
        <v>21</v>
      </c>
      <c r="D26" s="16">
        <v>2</v>
      </c>
      <c r="E26" s="32">
        <f>D26/8*100</f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43" t="s">
        <v>22</v>
      </c>
      <c r="C27" s="143"/>
      <c r="D27" s="143"/>
      <c r="E27" s="32">
        <f>E23+E24</f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43" t="s">
        <v>23</v>
      </c>
      <c r="C28" s="143"/>
      <c r="D28" s="143"/>
      <c r="E28" s="32">
        <f>E23+E24+E25</f>
        <v>75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3"/>
      <c r="C29" s="13"/>
      <c r="D29" s="13"/>
      <c r="E29" s="3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13"/>
      <c r="C30" s="13"/>
      <c r="D30" s="13"/>
      <c r="E30" s="3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5.75">
      <c r="A32" s="5"/>
      <c r="B32" s="14" t="s">
        <v>10</v>
      </c>
      <c r="C32" s="14">
        <v>1</v>
      </c>
      <c r="D32" s="14">
        <v>2</v>
      </c>
      <c r="E32" s="14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4">
        <v>15</v>
      </c>
      <c r="R32" s="14">
        <v>16</v>
      </c>
      <c r="S32" s="11"/>
      <c r="T32" s="5"/>
      <c r="U32" s="5"/>
    </row>
    <row r="33" spans="1:21" s="4" customFormat="1" ht="15.75">
      <c r="A33" s="5"/>
      <c r="B33" s="14" t="s">
        <v>16</v>
      </c>
      <c r="C33" s="15">
        <f aca="true" t="shared" si="1" ref="C33:O33">SUM(C13:C20)</f>
        <v>7</v>
      </c>
      <c r="D33" s="15">
        <f t="shared" si="1"/>
        <v>5</v>
      </c>
      <c r="E33" s="15">
        <f t="shared" si="1"/>
        <v>3</v>
      </c>
      <c r="F33" s="15">
        <f t="shared" si="1"/>
        <v>6</v>
      </c>
      <c r="G33" s="15">
        <f t="shared" si="1"/>
        <v>5</v>
      </c>
      <c r="H33" s="15">
        <f t="shared" si="1"/>
        <v>7</v>
      </c>
      <c r="I33" s="15">
        <f t="shared" si="1"/>
        <v>5</v>
      </c>
      <c r="J33" s="15">
        <f t="shared" si="1"/>
        <v>5</v>
      </c>
      <c r="K33" s="15">
        <f t="shared" si="1"/>
        <v>6</v>
      </c>
      <c r="L33" s="15">
        <f t="shared" si="1"/>
        <v>2</v>
      </c>
      <c r="M33" s="15">
        <f t="shared" si="1"/>
        <v>2</v>
      </c>
      <c r="N33" s="15">
        <f t="shared" si="1"/>
        <v>4</v>
      </c>
      <c r="O33" s="15">
        <f t="shared" si="1"/>
        <v>1</v>
      </c>
      <c r="P33" s="15">
        <v>1</v>
      </c>
      <c r="Q33" s="15">
        <v>0</v>
      </c>
      <c r="R33" s="15">
        <v>0</v>
      </c>
      <c r="S33" s="12"/>
      <c r="T33" s="5"/>
      <c r="U33" s="5"/>
    </row>
    <row r="34" spans="1:21" ht="15.75">
      <c r="A34" s="6"/>
      <c r="B34" s="14" t="s">
        <v>17</v>
      </c>
      <c r="C34" s="34">
        <f>C33/8*100</f>
        <v>87.5</v>
      </c>
      <c r="D34" s="34">
        <f aca="true" t="shared" si="2" ref="D34:R34">D33/8*100</f>
        <v>62.5</v>
      </c>
      <c r="E34" s="34">
        <f t="shared" si="2"/>
        <v>37.5</v>
      </c>
      <c r="F34" s="34">
        <f t="shared" si="2"/>
        <v>75</v>
      </c>
      <c r="G34" s="34">
        <f t="shared" si="2"/>
        <v>62.5</v>
      </c>
      <c r="H34" s="34">
        <f t="shared" si="2"/>
        <v>87.5</v>
      </c>
      <c r="I34" s="34">
        <f t="shared" si="2"/>
        <v>62.5</v>
      </c>
      <c r="J34" s="34">
        <f t="shared" si="2"/>
        <v>62.5</v>
      </c>
      <c r="K34" s="34">
        <f t="shared" si="2"/>
        <v>75</v>
      </c>
      <c r="L34" s="34">
        <f t="shared" si="2"/>
        <v>25</v>
      </c>
      <c r="M34" s="34">
        <f t="shared" si="2"/>
        <v>25</v>
      </c>
      <c r="N34" s="34">
        <f t="shared" si="2"/>
        <v>50</v>
      </c>
      <c r="O34" s="34">
        <f t="shared" si="2"/>
        <v>12.5</v>
      </c>
      <c r="P34" s="34">
        <f t="shared" si="2"/>
        <v>12.5</v>
      </c>
      <c r="Q34" s="34">
        <f t="shared" si="2"/>
        <v>0</v>
      </c>
      <c r="R34" s="34">
        <f t="shared" si="2"/>
        <v>0</v>
      </c>
      <c r="S34" s="13"/>
      <c r="T34" s="6"/>
      <c r="U34" s="6"/>
    </row>
    <row r="35" spans="1:21" ht="15.75">
      <c r="A35" s="6"/>
      <c r="B35" s="1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3"/>
      <c r="T35" s="6"/>
      <c r="U35" s="6"/>
    </row>
    <row r="36" spans="1:2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6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14" t="s">
        <v>10</v>
      </c>
      <c r="C38" s="14">
        <v>1</v>
      </c>
      <c r="D38" s="14">
        <v>2</v>
      </c>
      <c r="E38" s="14">
        <v>3</v>
      </c>
      <c r="F38" s="14">
        <v>4</v>
      </c>
      <c r="G38" s="14">
        <v>5</v>
      </c>
      <c r="H38" s="14">
        <v>6</v>
      </c>
      <c r="I38" s="14">
        <v>7</v>
      </c>
      <c r="J38" s="14">
        <v>8</v>
      </c>
      <c r="K38" s="14">
        <v>9</v>
      </c>
      <c r="L38" s="14">
        <v>10</v>
      </c>
      <c r="M38" s="14">
        <v>11</v>
      </c>
      <c r="N38" s="14">
        <v>12</v>
      </c>
      <c r="O38" s="14">
        <v>13</v>
      </c>
      <c r="P38" s="14">
        <v>14</v>
      </c>
      <c r="Q38" s="14">
        <v>15</v>
      </c>
      <c r="R38" s="14">
        <v>16</v>
      </c>
      <c r="S38" s="11"/>
      <c r="T38" s="6"/>
      <c r="U38" s="6"/>
    </row>
    <row r="39" spans="1:21" ht="15.75">
      <c r="A39" s="6"/>
      <c r="B39" s="14" t="s">
        <v>16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</v>
      </c>
      <c r="L39" s="15">
        <v>0</v>
      </c>
      <c r="M39" s="15">
        <v>1</v>
      </c>
      <c r="N39" s="15">
        <v>2</v>
      </c>
      <c r="O39" s="15">
        <v>0</v>
      </c>
      <c r="P39" s="15">
        <v>2</v>
      </c>
      <c r="Q39" s="15">
        <v>2</v>
      </c>
      <c r="R39" s="15">
        <v>3</v>
      </c>
      <c r="S39" s="12"/>
      <c r="T39" s="6"/>
      <c r="U39" s="6"/>
    </row>
    <row r="40" spans="1:21" ht="15.75">
      <c r="A40" s="6"/>
      <c r="B40" s="14" t="s">
        <v>17</v>
      </c>
      <c r="C40" s="15">
        <f>C39/13*100</f>
        <v>0</v>
      </c>
      <c r="D40" s="15">
        <f aca="true" t="shared" si="3" ref="D40:L40">D39/13*100</f>
        <v>0</v>
      </c>
      <c r="E40" s="15">
        <f t="shared" si="3"/>
        <v>0</v>
      </c>
      <c r="F40" s="15">
        <f t="shared" si="3"/>
        <v>0</v>
      </c>
      <c r="G40" s="15">
        <f t="shared" si="3"/>
        <v>0</v>
      </c>
      <c r="H40" s="15">
        <f t="shared" si="3"/>
        <v>0</v>
      </c>
      <c r="I40" s="15">
        <f t="shared" si="3"/>
        <v>0</v>
      </c>
      <c r="J40" s="15">
        <f t="shared" si="3"/>
        <v>0</v>
      </c>
      <c r="K40" s="15">
        <f t="shared" si="3"/>
        <v>7.6923076923076925</v>
      </c>
      <c r="L40" s="15">
        <f t="shared" si="3"/>
        <v>0</v>
      </c>
      <c r="M40" s="36">
        <f aca="true" t="shared" si="4" ref="M40:R40">M39/8*100</f>
        <v>12.5</v>
      </c>
      <c r="N40" s="15">
        <f t="shared" si="4"/>
        <v>25</v>
      </c>
      <c r="O40" s="36">
        <f t="shared" si="4"/>
        <v>0</v>
      </c>
      <c r="P40" s="36">
        <f t="shared" si="4"/>
        <v>25</v>
      </c>
      <c r="Q40" s="36">
        <f t="shared" si="4"/>
        <v>25</v>
      </c>
      <c r="R40" s="36">
        <f t="shared" si="4"/>
        <v>37.5</v>
      </c>
      <c r="S40" s="12"/>
      <c r="T40" s="6"/>
      <c r="U40" s="6"/>
    </row>
    <row r="41" spans="1:2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 t="s">
        <v>26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14" t="s">
        <v>10</v>
      </c>
      <c r="C43" s="14">
        <v>14</v>
      </c>
      <c r="D43" s="14">
        <v>15</v>
      </c>
      <c r="E43" s="14">
        <v>16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14" t="s">
        <v>16</v>
      </c>
      <c r="C44" s="15">
        <v>1</v>
      </c>
      <c r="D44" s="15">
        <v>0</v>
      </c>
      <c r="E44" s="15"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14" t="s">
        <v>17</v>
      </c>
      <c r="C45" s="16">
        <f>C44/8*100</f>
        <v>12.5</v>
      </c>
      <c r="D45" s="16">
        <f>D44/8*100</f>
        <v>0</v>
      </c>
      <c r="E45" s="16">
        <f>E44/8*100</f>
        <v>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>
      <c r="A47" s="6"/>
      <c r="B47" s="6" t="s">
        <v>27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6.25" customHeight="1">
      <c r="A48" s="6"/>
      <c r="B48" s="19" t="s">
        <v>10</v>
      </c>
      <c r="C48" s="144" t="s">
        <v>28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 t="s">
        <v>30</v>
      </c>
      <c r="O48" s="145"/>
      <c r="P48" s="145"/>
      <c r="Q48" s="2"/>
      <c r="R48" s="2"/>
      <c r="S48" s="2"/>
      <c r="T48" s="3"/>
      <c r="U48" s="6"/>
    </row>
    <row r="49" spans="1:21" ht="15.75">
      <c r="A49" s="6"/>
      <c r="B49" s="146">
        <v>14</v>
      </c>
      <c r="C49" s="95" t="s">
        <v>29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0</v>
      </c>
      <c r="O49" s="147"/>
      <c r="P49" s="147"/>
      <c r="Q49" s="18"/>
      <c r="R49" s="18"/>
      <c r="S49" s="18"/>
      <c r="T49" s="6"/>
      <c r="U49" s="6"/>
    </row>
    <row r="50" spans="1:21" ht="15.75">
      <c r="A50" s="6"/>
      <c r="B50" s="146"/>
      <c r="C50" s="95" t="s">
        <v>31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7">
        <v>8</v>
      </c>
      <c r="O50" s="147"/>
      <c r="P50" s="147"/>
      <c r="Q50" s="6"/>
      <c r="R50" s="6"/>
      <c r="S50" s="6"/>
      <c r="T50" s="6"/>
      <c r="U50" s="6"/>
    </row>
    <row r="51" spans="1:21" ht="15.75">
      <c r="A51" s="6"/>
      <c r="B51" s="146"/>
      <c r="C51" s="95" t="s">
        <v>32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7">
        <v>4</v>
      </c>
      <c r="O51" s="147"/>
      <c r="P51" s="147"/>
      <c r="Q51" s="6"/>
      <c r="R51" s="6"/>
      <c r="S51" s="6"/>
      <c r="T51" s="6"/>
      <c r="U51" s="6"/>
    </row>
    <row r="52" spans="1:21" ht="15.75">
      <c r="A52" s="6"/>
      <c r="B52" s="146"/>
      <c r="C52" s="95" t="s">
        <v>33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7">
        <v>0</v>
      </c>
      <c r="O52" s="147"/>
      <c r="P52" s="147"/>
      <c r="Q52" s="6"/>
      <c r="R52" s="6"/>
      <c r="S52" s="6"/>
      <c r="T52" s="6"/>
      <c r="U52" s="6"/>
    </row>
    <row r="53" spans="1:21" ht="15.75">
      <c r="A53" s="6"/>
      <c r="B53" s="146"/>
      <c r="C53" s="95" t="s">
        <v>34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7">
        <v>0</v>
      </c>
      <c r="O53" s="147"/>
      <c r="P53" s="147"/>
      <c r="Q53" s="6"/>
      <c r="R53" s="6"/>
      <c r="S53" s="6"/>
      <c r="T53" s="6"/>
      <c r="U53" s="6"/>
    </row>
    <row r="54" spans="2:16" ht="15.75">
      <c r="B54" s="148">
        <v>15</v>
      </c>
      <c r="C54" s="95" t="s">
        <v>36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0</v>
      </c>
      <c r="O54" s="149"/>
      <c r="P54" s="149"/>
    </row>
    <row r="55" spans="2:16" ht="15.75">
      <c r="B55" s="148"/>
      <c r="C55" s="95" t="s">
        <v>35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51">
        <v>0</v>
      </c>
      <c r="O55" s="152"/>
      <c r="P55" s="153"/>
    </row>
    <row r="56" spans="2:16" ht="15.75">
      <c r="B56" s="148"/>
      <c r="C56" s="95" t="s">
        <v>37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  <row r="57" spans="2:16" ht="15.75">
      <c r="B57" s="148"/>
      <c r="C57" s="95" t="s">
        <v>32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2</v>
      </c>
      <c r="O57" s="149"/>
      <c r="P57" s="149"/>
    </row>
    <row r="58" spans="2:16" ht="15.75">
      <c r="B58" s="148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0">
        <v>0</v>
      </c>
      <c r="O58" s="150"/>
      <c r="P58" s="91"/>
    </row>
    <row r="59" spans="2:16" ht="15.75">
      <c r="B59" s="94">
        <v>16</v>
      </c>
      <c r="C59" s="95" t="s">
        <v>29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9">
        <v>0</v>
      </c>
      <c r="O59" s="149"/>
      <c r="P59" s="149"/>
    </row>
    <row r="60" spans="2:16" ht="15.75">
      <c r="B60" s="94"/>
      <c r="C60" s="95" t="s">
        <v>38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9">
        <v>8</v>
      </c>
      <c r="O60" s="149"/>
      <c r="P60" s="149"/>
    </row>
    <row r="61" spans="2:16" ht="15.75">
      <c r="B61" s="94"/>
      <c r="C61" s="95" t="s">
        <v>32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49">
        <v>4</v>
      </c>
      <c r="O61" s="149"/>
      <c r="P61" s="149"/>
    </row>
    <row r="62" spans="2:16" ht="15.75">
      <c r="B62" s="94"/>
      <c r="C62" s="95" t="s">
        <v>39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49">
        <v>0</v>
      </c>
      <c r="O62" s="149"/>
      <c r="P62" s="149"/>
    </row>
    <row r="63" spans="2:16" ht="15.75">
      <c r="B63" s="94"/>
      <c r="C63" s="95" t="s">
        <v>40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9">
        <v>0</v>
      </c>
      <c r="O63" s="149"/>
      <c r="P63" s="149"/>
    </row>
  </sheetData>
  <sheetProtection/>
  <mergeCells count="50">
    <mergeCell ref="C63:M63"/>
    <mergeCell ref="N63:P63"/>
    <mergeCell ref="N58:P58"/>
    <mergeCell ref="B59:B63"/>
    <mergeCell ref="C59:M59"/>
    <mergeCell ref="N59:P59"/>
    <mergeCell ref="C60:M60"/>
    <mergeCell ref="N60:P60"/>
    <mergeCell ref="C61:M61"/>
    <mergeCell ref="N61:P61"/>
    <mergeCell ref="C62:M62"/>
    <mergeCell ref="N62:P62"/>
    <mergeCell ref="B54:B58"/>
    <mergeCell ref="C54:M54"/>
    <mergeCell ref="N54:P54"/>
    <mergeCell ref="C55:M55"/>
    <mergeCell ref="N55:P55"/>
    <mergeCell ref="C56:M56"/>
    <mergeCell ref="N56:P56"/>
    <mergeCell ref="C57:M57"/>
    <mergeCell ref="N57:P57"/>
    <mergeCell ref="C58:M58"/>
    <mergeCell ref="C51:M51"/>
    <mergeCell ref="N51:P51"/>
    <mergeCell ref="C52:M52"/>
    <mergeCell ref="N52:P52"/>
    <mergeCell ref="C53:M53"/>
    <mergeCell ref="N53:P53"/>
    <mergeCell ref="B22:B26"/>
    <mergeCell ref="B27:D27"/>
    <mergeCell ref="B28:D28"/>
    <mergeCell ref="C48:M48"/>
    <mergeCell ref="N48:P48"/>
    <mergeCell ref="B49:B53"/>
    <mergeCell ref="C49:M49"/>
    <mergeCell ref="N49:P49"/>
    <mergeCell ref="C50:M50"/>
    <mergeCell ref="N50:P50"/>
    <mergeCell ref="A11:A12"/>
    <mergeCell ref="B11:B12"/>
    <mergeCell ref="C11:R11"/>
    <mergeCell ref="S11:S12"/>
    <mergeCell ref="T11:T12"/>
    <mergeCell ref="U11:U12"/>
    <mergeCell ref="A1:L1"/>
    <mergeCell ref="B3:M3"/>
    <mergeCell ref="B4:M4"/>
    <mergeCell ref="B6:H6"/>
    <mergeCell ref="B8:D8"/>
    <mergeCell ref="B9:E9"/>
  </mergeCells>
  <printOptions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3">
      <selection activeCell="I46" sqref="I46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6.140625" style="0" customWidth="1"/>
    <col min="9" max="9" width="4.710937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00390625" style="0" customWidth="1"/>
    <col min="21" max="21" width="6.57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385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400</v>
      </c>
      <c r="C6" s="117"/>
      <c r="D6" s="117"/>
      <c r="E6" s="117"/>
      <c r="F6" s="117"/>
      <c r="G6" s="117"/>
      <c r="H6" s="117"/>
    </row>
    <row r="8" spans="2:4" ht="15.75">
      <c r="B8" s="117" t="s">
        <v>401</v>
      </c>
      <c r="C8" s="117"/>
      <c r="D8" s="117"/>
    </row>
    <row r="9" spans="2:5" ht="15.75">
      <c r="B9" s="117" t="s">
        <v>74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18"/>
      <c r="C12" s="72">
        <v>1</v>
      </c>
      <c r="D12" s="72">
        <v>2</v>
      </c>
      <c r="E12" s="72">
        <v>3</v>
      </c>
      <c r="F12" s="72">
        <v>4</v>
      </c>
      <c r="G12" s="72">
        <v>5</v>
      </c>
      <c r="H12" s="72">
        <v>6</v>
      </c>
      <c r="I12" s="72">
        <v>7</v>
      </c>
      <c r="J12" s="72">
        <v>8</v>
      </c>
      <c r="K12" s="72">
        <v>9</v>
      </c>
      <c r="L12" s="72">
        <v>10</v>
      </c>
      <c r="M12" s="72">
        <v>11</v>
      </c>
      <c r="N12" s="72">
        <v>12</v>
      </c>
      <c r="O12" s="72">
        <v>13</v>
      </c>
      <c r="P12" s="72">
        <v>14</v>
      </c>
      <c r="Q12" s="72">
        <v>15</v>
      </c>
      <c r="R12" s="72">
        <v>16</v>
      </c>
      <c r="S12" s="120"/>
      <c r="T12" s="155"/>
      <c r="U12" s="157"/>
    </row>
    <row r="13" spans="1:21" s="4" customFormat="1" ht="15.75">
      <c r="A13" s="8">
        <v>1</v>
      </c>
      <c r="B13" s="9" t="s">
        <v>402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28">
        <v>3</v>
      </c>
      <c r="T13" s="10">
        <v>12</v>
      </c>
      <c r="U13" s="10">
        <v>4</v>
      </c>
    </row>
    <row r="14" spans="1:21" s="4" customFormat="1" ht="15.75">
      <c r="A14" s="8">
        <v>2</v>
      </c>
      <c r="B14" s="9" t="s">
        <v>403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0</v>
      </c>
      <c r="I14" s="8">
        <v>1</v>
      </c>
      <c r="J14" s="8">
        <v>1</v>
      </c>
      <c r="K14" s="8">
        <v>1</v>
      </c>
      <c r="L14" s="8">
        <v>1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29">
        <v>2</v>
      </c>
      <c r="T14" s="10">
        <v>10</v>
      </c>
      <c r="U14" s="10">
        <v>3</v>
      </c>
    </row>
    <row r="15" spans="1:21" s="4" customFormat="1" ht="15.75">
      <c r="A15" s="26">
        <v>3</v>
      </c>
      <c r="B15" s="9" t="s">
        <v>404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1</v>
      </c>
      <c r="O15" s="8">
        <v>0</v>
      </c>
      <c r="P15" s="8">
        <v>0</v>
      </c>
      <c r="Q15" s="8">
        <v>0</v>
      </c>
      <c r="R15" s="8">
        <v>0</v>
      </c>
      <c r="S15" s="29">
        <v>4</v>
      </c>
      <c r="T15" s="10">
        <v>11</v>
      </c>
      <c r="U15" s="10">
        <v>4</v>
      </c>
    </row>
    <row r="16" spans="1:21" s="4" customFormat="1" ht="15.75">
      <c r="A16" s="26">
        <v>4</v>
      </c>
      <c r="B16" s="9" t="s">
        <v>405</v>
      </c>
      <c r="C16" s="8">
        <v>1</v>
      </c>
      <c r="D16" s="8">
        <v>0</v>
      </c>
      <c r="E16" s="8">
        <v>1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9">
        <v>1</v>
      </c>
      <c r="T16" s="10">
        <v>4</v>
      </c>
      <c r="U16" s="10">
        <v>2</v>
      </c>
    </row>
    <row r="17" spans="1:21" s="4" customFormat="1" ht="15.75">
      <c r="A17" s="26">
        <v>5</v>
      </c>
      <c r="B17" s="9" t="s">
        <v>406</v>
      </c>
      <c r="C17" s="8">
        <v>1</v>
      </c>
      <c r="D17" s="8">
        <v>1</v>
      </c>
      <c r="E17" s="8">
        <v>1</v>
      </c>
      <c r="F17" s="8">
        <v>0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0</v>
      </c>
      <c r="Q17" s="8">
        <v>0</v>
      </c>
      <c r="R17" s="8">
        <v>0</v>
      </c>
      <c r="S17" s="29">
        <v>2</v>
      </c>
      <c r="T17" s="10">
        <v>12</v>
      </c>
      <c r="U17" s="10">
        <v>4</v>
      </c>
    </row>
    <row r="18" spans="1:21" s="4" customFormat="1" ht="15.75">
      <c r="A18" s="26">
        <v>6</v>
      </c>
      <c r="B18" s="9" t="s">
        <v>407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9">
        <v>1</v>
      </c>
      <c r="T18" s="10">
        <v>10</v>
      </c>
      <c r="U18" s="10">
        <v>3</v>
      </c>
    </row>
    <row r="19" spans="1:21" s="4" customFormat="1" ht="15.75">
      <c r="A19" s="26">
        <v>7</v>
      </c>
      <c r="B19" s="9" t="s">
        <v>408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2</v>
      </c>
      <c r="S19" s="29">
        <v>4</v>
      </c>
      <c r="T19" s="10">
        <v>13</v>
      </c>
      <c r="U19" s="10">
        <v>4</v>
      </c>
    </row>
    <row r="20" spans="1:21" s="4" customFormat="1" ht="15.75">
      <c r="A20" s="26">
        <v>8</v>
      </c>
      <c r="B20" s="9" t="s">
        <v>409</v>
      </c>
      <c r="C20" s="8">
        <v>1</v>
      </c>
      <c r="D20" s="8">
        <v>1</v>
      </c>
      <c r="E20" s="8">
        <v>1</v>
      </c>
      <c r="F20" s="8">
        <v>0</v>
      </c>
      <c r="G20" s="8">
        <v>1</v>
      </c>
      <c r="H20" s="8">
        <v>1</v>
      </c>
      <c r="I20" s="8">
        <v>0</v>
      </c>
      <c r="J20" s="8">
        <v>1</v>
      </c>
      <c r="K20" s="8">
        <v>1</v>
      </c>
      <c r="L20" s="8">
        <v>1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29">
        <v>3</v>
      </c>
      <c r="T20" s="10">
        <v>9</v>
      </c>
      <c r="U20" s="10">
        <v>3</v>
      </c>
    </row>
    <row r="21" spans="1:21" s="4" customFormat="1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 t="s">
        <v>15</v>
      </c>
      <c r="C22" s="15"/>
      <c r="D22" s="14" t="s">
        <v>16</v>
      </c>
      <c r="E22" s="14" t="s">
        <v>17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/>
      <c r="C23" s="14" t="s">
        <v>18</v>
      </c>
      <c r="D23" s="70">
        <v>0</v>
      </c>
      <c r="E23" s="32">
        <f>D23/8*100</f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/>
      <c r="C24" s="14" t="s">
        <v>19</v>
      </c>
      <c r="D24" s="70">
        <v>4</v>
      </c>
      <c r="E24" s="32">
        <f>D24/8*100</f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43"/>
      <c r="C25" s="14" t="s">
        <v>20</v>
      </c>
      <c r="D25" s="70">
        <v>3</v>
      </c>
      <c r="E25" s="32">
        <f>D25/8*100</f>
        <v>37.5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3"/>
      <c r="C26" s="14" t="s">
        <v>21</v>
      </c>
      <c r="D26" s="70">
        <v>1</v>
      </c>
      <c r="E26" s="32">
        <f>D26/8*100</f>
        <v>12.5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43" t="s">
        <v>22</v>
      </c>
      <c r="C27" s="143"/>
      <c r="D27" s="143"/>
      <c r="E27" s="32">
        <f>E23+E24</f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43" t="s">
        <v>23</v>
      </c>
      <c r="C28" s="143"/>
      <c r="D28" s="143"/>
      <c r="E28" s="32">
        <f>E23+E24+E25</f>
        <v>87.5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3"/>
      <c r="C29" s="13"/>
      <c r="D29" s="13"/>
      <c r="E29" s="3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5" t="s">
        <v>25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14" t="s">
        <v>10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N31" s="14">
        <v>12</v>
      </c>
      <c r="O31" s="14">
        <v>13</v>
      </c>
      <c r="P31" s="14">
        <v>14</v>
      </c>
      <c r="Q31" s="14">
        <v>15</v>
      </c>
      <c r="R31" s="14">
        <v>16</v>
      </c>
      <c r="S31" s="11"/>
      <c r="T31" s="5"/>
      <c r="U31" s="5"/>
    </row>
    <row r="32" spans="1:21" s="4" customFormat="1" ht="15.75">
      <c r="A32" s="5"/>
      <c r="B32" s="14" t="s">
        <v>16</v>
      </c>
      <c r="C32" s="15">
        <f aca="true" t="shared" si="0" ref="C32:O32">SUM(C13:C20)</f>
        <v>8</v>
      </c>
      <c r="D32" s="15">
        <f t="shared" si="0"/>
        <v>7</v>
      </c>
      <c r="E32" s="15">
        <f t="shared" si="0"/>
        <v>8</v>
      </c>
      <c r="F32" s="15">
        <f t="shared" si="0"/>
        <v>5</v>
      </c>
      <c r="G32" s="15">
        <f t="shared" si="0"/>
        <v>8</v>
      </c>
      <c r="H32" s="15">
        <f t="shared" si="0"/>
        <v>6</v>
      </c>
      <c r="I32" s="15">
        <f t="shared" si="0"/>
        <v>6</v>
      </c>
      <c r="J32" s="15">
        <f t="shared" si="0"/>
        <v>6</v>
      </c>
      <c r="K32" s="15">
        <f t="shared" si="0"/>
        <v>8</v>
      </c>
      <c r="L32" s="15">
        <f t="shared" si="0"/>
        <v>6</v>
      </c>
      <c r="M32" s="15">
        <f t="shared" si="0"/>
        <v>4</v>
      </c>
      <c r="N32" s="15">
        <f t="shared" si="0"/>
        <v>6</v>
      </c>
      <c r="O32" s="15">
        <f t="shared" si="0"/>
        <v>1</v>
      </c>
      <c r="P32" s="15">
        <v>4</v>
      </c>
      <c r="Q32" s="15">
        <v>5</v>
      </c>
      <c r="R32" s="15">
        <v>2</v>
      </c>
      <c r="S32" s="12"/>
      <c r="T32" s="5"/>
      <c r="U32" s="5"/>
    </row>
    <row r="33" spans="1:21" ht="15.75">
      <c r="A33" s="6"/>
      <c r="B33" s="14" t="s">
        <v>17</v>
      </c>
      <c r="C33" s="34">
        <f>C32/8*100</f>
        <v>100</v>
      </c>
      <c r="D33" s="35">
        <f aca="true" t="shared" si="1" ref="D33:R33">D32/8*100</f>
        <v>87.5</v>
      </c>
      <c r="E33" s="34">
        <f t="shared" si="1"/>
        <v>100</v>
      </c>
      <c r="F33" s="34">
        <f t="shared" si="1"/>
        <v>62.5</v>
      </c>
      <c r="G33" s="34">
        <f t="shared" si="1"/>
        <v>100</v>
      </c>
      <c r="H33" s="35">
        <f t="shared" si="1"/>
        <v>75</v>
      </c>
      <c r="I33" s="35">
        <f t="shared" si="1"/>
        <v>75</v>
      </c>
      <c r="J33" s="35">
        <f t="shared" si="1"/>
        <v>75</v>
      </c>
      <c r="K33" s="34">
        <f t="shared" si="1"/>
        <v>100</v>
      </c>
      <c r="L33" s="34">
        <f t="shared" si="1"/>
        <v>75</v>
      </c>
      <c r="M33" s="34">
        <f t="shared" si="1"/>
        <v>50</v>
      </c>
      <c r="N33" s="34">
        <f t="shared" si="1"/>
        <v>75</v>
      </c>
      <c r="O33" s="34">
        <f t="shared" si="1"/>
        <v>12.5</v>
      </c>
      <c r="P33" s="34">
        <f t="shared" si="1"/>
        <v>50</v>
      </c>
      <c r="Q33" s="34">
        <f t="shared" si="1"/>
        <v>62.5</v>
      </c>
      <c r="R33" s="34">
        <f t="shared" si="1"/>
        <v>25</v>
      </c>
      <c r="S33" s="13"/>
      <c r="T33" s="6"/>
      <c r="U33" s="6"/>
    </row>
    <row r="34" spans="1:21" ht="15.75">
      <c r="A34" s="6"/>
      <c r="B34" s="11"/>
      <c r="C34" s="37"/>
      <c r="D34" s="38"/>
      <c r="E34" s="37"/>
      <c r="F34" s="37"/>
      <c r="G34" s="37"/>
      <c r="H34" s="38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13"/>
      <c r="T34" s="6"/>
      <c r="U34" s="6"/>
    </row>
    <row r="35" spans="1:21" ht="15.75">
      <c r="A35" s="6"/>
      <c r="B35" s="11"/>
      <c r="C35" s="37"/>
      <c r="D35" s="38"/>
      <c r="E35" s="37"/>
      <c r="F35" s="37"/>
      <c r="G35" s="37"/>
      <c r="H35" s="38"/>
      <c r="I35" s="38"/>
      <c r="J35" s="38"/>
      <c r="K35" s="37"/>
      <c r="L35" s="37"/>
      <c r="M35" s="37"/>
      <c r="N35" s="37"/>
      <c r="O35" s="37"/>
      <c r="P35" s="37"/>
      <c r="Q35" s="37"/>
      <c r="R35" s="37"/>
      <c r="S35" s="13"/>
      <c r="T35" s="6"/>
      <c r="U35" s="6"/>
    </row>
    <row r="36" spans="1:2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6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14" t="s">
        <v>10</v>
      </c>
      <c r="C38" s="14">
        <v>1</v>
      </c>
      <c r="D38" s="14">
        <v>2</v>
      </c>
      <c r="E38" s="14">
        <v>3</v>
      </c>
      <c r="F38" s="14">
        <v>4</v>
      </c>
      <c r="G38" s="14">
        <v>5</v>
      </c>
      <c r="H38" s="14">
        <v>6</v>
      </c>
      <c r="I38" s="14">
        <v>7</v>
      </c>
      <c r="J38" s="14">
        <v>8</v>
      </c>
      <c r="K38" s="14">
        <v>9</v>
      </c>
      <c r="L38" s="14">
        <v>10</v>
      </c>
      <c r="M38" s="14">
        <v>11</v>
      </c>
      <c r="N38" s="14">
        <v>12</v>
      </c>
      <c r="O38" s="14">
        <v>13</v>
      </c>
      <c r="P38" s="14">
        <v>14</v>
      </c>
      <c r="Q38" s="14">
        <v>15</v>
      </c>
      <c r="R38" s="14">
        <v>16</v>
      </c>
      <c r="S38" s="11"/>
      <c r="T38" s="6"/>
      <c r="U38" s="6"/>
    </row>
    <row r="39" spans="1:21" ht="15.75">
      <c r="A39" s="6"/>
      <c r="B39" s="14" t="s">
        <v>16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5">
        <v>2</v>
      </c>
      <c r="O39" s="15">
        <v>0</v>
      </c>
      <c r="P39" s="15">
        <v>7</v>
      </c>
      <c r="Q39" s="15">
        <v>0</v>
      </c>
      <c r="R39" s="15">
        <v>7</v>
      </c>
      <c r="S39" s="12"/>
      <c r="T39" s="6"/>
      <c r="U39" s="6"/>
    </row>
    <row r="40" spans="1:21" ht="15.75">
      <c r="A40" s="6"/>
      <c r="B40" s="14" t="s">
        <v>17</v>
      </c>
      <c r="C40" s="15">
        <f>C39/13*100</f>
        <v>0</v>
      </c>
      <c r="D40" s="15">
        <f aca="true" t="shared" si="2" ref="D40:L40">D39/13*100</f>
        <v>0</v>
      </c>
      <c r="E40" s="15">
        <f t="shared" si="2"/>
        <v>0</v>
      </c>
      <c r="F40" s="15">
        <f t="shared" si="2"/>
        <v>0</v>
      </c>
      <c r="G40" s="15">
        <f t="shared" si="2"/>
        <v>0</v>
      </c>
      <c r="H40" s="15">
        <f t="shared" si="2"/>
        <v>0</v>
      </c>
      <c r="I40" s="15">
        <f t="shared" si="2"/>
        <v>0</v>
      </c>
      <c r="J40" s="15">
        <f t="shared" si="2"/>
        <v>0</v>
      </c>
      <c r="K40" s="15">
        <f t="shared" si="2"/>
        <v>0</v>
      </c>
      <c r="L40" s="15">
        <f t="shared" si="2"/>
        <v>0</v>
      </c>
      <c r="M40" s="36">
        <f aca="true" t="shared" si="3" ref="M40:R40">M39/8*100</f>
        <v>12.5</v>
      </c>
      <c r="N40" s="15">
        <f t="shared" si="3"/>
        <v>25</v>
      </c>
      <c r="O40" s="36">
        <f t="shared" si="3"/>
        <v>0</v>
      </c>
      <c r="P40" s="36">
        <f t="shared" si="3"/>
        <v>87.5</v>
      </c>
      <c r="Q40" s="36">
        <f t="shared" si="3"/>
        <v>0</v>
      </c>
      <c r="R40" s="36">
        <f t="shared" si="3"/>
        <v>87.5</v>
      </c>
      <c r="S40" s="12"/>
      <c r="T40" s="6"/>
      <c r="U40" s="6"/>
    </row>
    <row r="41" spans="1:2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 t="s">
        <v>26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14" t="s">
        <v>10</v>
      </c>
      <c r="C43" s="14">
        <v>14</v>
      </c>
      <c r="D43" s="14">
        <v>15</v>
      </c>
      <c r="E43" s="14">
        <v>16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14" t="s">
        <v>16</v>
      </c>
      <c r="C44" s="15">
        <v>0</v>
      </c>
      <c r="D44" s="15">
        <v>0</v>
      </c>
      <c r="E44" s="15">
        <v>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14" t="s">
        <v>17</v>
      </c>
      <c r="C45" s="70">
        <v>0</v>
      </c>
      <c r="D45" s="70">
        <v>0</v>
      </c>
      <c r="E45" s="70">
        <v>12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>
      <c r="A47" s="6"/>
      <c r="B47" s="6" t="s">
        <v>27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6.25" customHeight="1">
      <c r="A48" s="6"/>
      <c r="B48" s="71" t="s">
        <v>10</v>
      </c>
      <c r="C48" s="144" t="s">
        <v>28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 t="s">
        <v>30</v>
      </c>
      <c r="O48" s="145"/>
      <c r="P48" s="145"/>
      <c r="Q48" s="2"/>
      <c r="R48" s="2"/>
      <c r="S48" s="2"/>
      <c r="T48" s="69"/>
      <c r="U48" s="6"/>
    </row>
    <row r="49" spans="1:21" ht="15.75">
      <c r="A49" s="6"/>
      <c r="B49" s="146">
        <v>14</v>
      </c>
      <c r="C49" s="95" t="s">
        <v>29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0</v>
      </c>
      <c r="O49" s="147"/>
      <c r="P49" s="147"/>
      <c r="Q49" s="18"/>
      <c r="R49" s="18"/>
      <c r="S49" s="18"/>
      <c r="T49" s="6"/>
      <c r="U49" s="6"/>
    </row>
    <row r="50" spans="1:21" ht="15.75">
      <c r="A50" s="6"/>
      <c r="B50" s="146"/>
      <c r="C50" s="95" t="s">
        <v>31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7">
        <v>1</v>
      </c>
      <c r="O50" s="147"/>
      <c r="P50" s="147"/>
      <c r="Q50" s="6"/>
      <c r="R50" s="6"/>
      <c r="S50" s="6"/>
      <c r="T50" s="6"/>
      <c r="U50" s="6"/>
    </row>
    <row r="51" spans="1:21" ht="15.75">
      <c r="A51" s="6"/>
      <c r="B51" s="146"/>
      <c r="C51" s="95" t="s">
        <v>32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7">
        <v>0</v>
      </c>
      <c r="O51" s="147"/>
      <c r="P51" s="147"/>
      <c r="Q51" s="6"/>
      <c r="R51" s="6"/>
      <c r="S51" s="6"/>
      <c r="T51" s="6"/>
      <c r="U51" s="6"/>
    </row>
    <row r="52" spans="1:21" ht="15.75">
      <c r="A52" s="6"/>
      <c r="B52" s="146"/>
      <c r="C52" s="95" t="s">
        <v>33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7">
        <v>1</v>
      </c>
      <c r="O52" s="147"/>
      <c r="P52" s="147"/>
      <c r="Q52" s="6"/>
      <c r="R52" s="6"/>
      <c r="S52" s="6"/>
      <c r="T52" s="6"/>
      <c r="U52" s="6"/>
    </row>
    <row r="53" spans="1:21" ht="15.75">
      <c r="A53" s="6"/>
      <c r="B53" s="146"/>
      <c r="C53" s="95" t="s">
        <v>34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7">
        <v>0</v>
      </c>
      <c r="O53" s="147"/>
      <c r="P53" s="147"/>
      <c r="Q53" s="6"/>
      <c r="R53" s="6"/>
      <c r="S53" s="6"/>
      <c r="T53" s="6"/>
      <c r="U53" s="6"/>
    </row>
    <row r="54" spans="2:16" ht="15.75">
      <c r="B54" s="148">
        <v>15</v>
      </c>
      <c r="C54" s="95" t="s">
        <v>36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8</v>
      </c>
      <c r="O54" s="149"/>
      <c r="P54" s="149"/>
    </row>
    <row r="55" spans="2:16" ht="15.75">
      <c r="B55" s="148"/>
      <c r="C55" s="95" t="s">
        <v>35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51">
        <v>8</v>
      </c>
      <c r="O55" s="152"/>
      <c r="P55" s="153"/>
    </row>
    <row r="56" spans="2:16" ht="15.75">
      <c r="B56" s="148"/>
      <c r="C56" s="95" t="s">
        <v>37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8</v>
      </c>
      <c r="O56" s="149"/>
      <c r="P56" s="149"/>
    </row>
    <row r="57" spans="2:16" ht="15.75">
      <c r="B57" s="148"/>
      <c r="C57" s="95" t="s">
        <v>32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0</v>
      </c>
      <c r="O57" s="149"/>
      <c r="P57" s="149"/>
    </row>
    <row r="58" spans="2:16" ht="15.75">
      <c r="B58" s="148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0">
        <v>0</v>
      </c>
      <c r="O58" s="150"/>
      <c r="P58" s="91"/>
    </row>
    <row r="59" spans="2:16" ht="15.75">
      <c r="B59" s="94">
        <v>16</v>
      </c>
      <c r="C59" s="95" t="s">
        <v>29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9">
        <v>0</v>
      </c>
      <c r="O59" s="149"/>
      <c r="P59" s="149"/>
    </row>
    <row r="60" spans="2:16" ht="15.75">
      <c r="B60" s="94"/>
      <c r="C60" s="95" t="s">
        <v>38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9">
        <v>1</v>
      </c>
      <c r="O60" s="149"/>
      <c r="P60" s="149"/>
    </row>
    <row r="61" spans="2:16" ht="15.75">
      <c r="B61" s="94"/>
      <c r="C61" s="95" t="s">
        <v>32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49">
        <v>0</v>
      </c>
      <c r="O61" s="149"/>
      <c r="P61" s="149"/>
    </row>
    <row r="62" spans="2:16" ht="15.75">
      <c r="B62" s="94"/>
      <c r="C62" s="95" t="s">
        <v>39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49">
        <v>1</v>
      </c>
      <c r="O62" s="149"/>
      <c r="P62" s="149"/>
    </row>
    <row r="63" spans="2:16" ht="15.75">
      <c r="B63" s="94"/>
      <c r="C63" s="95" t="s">
        <v>40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9">
        <v>0</v>
      </c>
      <c r="O63" s="149"/>
      <c r="P63" s="149"/>
    </row>
  </sheetData>
  <sheetProtection/>
  <mergeCells count="50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22:B26"/>
    <mergeCell ref="B27:D27"/>
    <mergeCell ref="B28:D28"/>
    <mergeCell ref="C48:M48"/>
    <mergeCell ref="N48:P48"/>
    <mergeCell ref="B49:B53"/>
    <mergeCell ref="C49:M49"/>
    <mergeCell ref="N49:P49"/>
    <mergeCell ref="C50:M50"/>
    <mergeCell ref="N50:P50"/>
    <mergeCell ref="N57:P57"/>
    <mergeCell ref="C58:M58"/>
    <mergeCell ref="C51:M51"/>
    <mergeCell ref="N51:P51"/>
    <mergeCell ref="C52:M52"/>
    <mergeCell ref="N52:P52"/>
    <mergeCell ref="C53:M53"/>
    <mergeCell ref="N53:P53"/>
    <mergeCell ref="C62:M62"/>
    <mergeCell ref="N62:P62"/>
    <mergeCell ref="B54:B58"/>
    <mergeCell ref="C54:M54"/>
    <mergeCell ref="N54:P54"/>
    <mergeCell ref="C55:M55"/>
    <mergeCell ref="N55:P55"/>
    <mergeCell ref="C56:M56"/>
    <mergeCell ref="N56:P56"/>
    <mergeCell ref="C57:M57"/>
    <mergeCell ref="C63:M63"/>
    <mergeCell ref="N63:P63"/>
    <mergeCell ref="N58:P58"/>
    <mergeCell ref="B59:B63"/>
    <mergeCell ref="C59:M59"/>
    <mergeCell ref="N59:P59"/>
    <mergeCell ref="C60:M60"/>
    <mergeCell ref="N60:P60"/>
    <mergeCell ref="C61:M61"/>
    <mergeCell ref="N61:P61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22">
      <selection activeCell="R61" sqref="R61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384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387</v>
      </c>
      <c r="C6" s="117"/>
      <c r="D6" s="117"/>
      <c r="E6" s="117"/>
      <c r="F6" s="117"/>
      <c r="G6" s="117"/>
      <c r="H6" s="117"/>
    </row>
    <row r="8" spans="2:4" ht="15.75">
      <c r="B8" s="117" t="s">
        <v>302</v>
      </c>
      <c r="C8" s="117"/>
      <c r="D8" s="117"/>
    </row>
    <row r="9" spans="2:5" ht="15.75">
      <c r="B9" s="117" t="s">
        <v>388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72">
        <v>1</v>
      </c>
      <c r="D12" s="72">
        <v>2</v>
      </c>
      <c r="E12" s="72">
        <v>3</v>
      </c>
      <c r="F12" s="72">
        <v>4</v>
      </c>
      <c r="G12" s="72">
        <v>5</v>
      </c>
      <c r="H12" s="72">
        <v>6</v>
      </c>
      <c r="I12" s="72">
        <v>7</v>
      </c>
      <c r="J12" s="72">
        <v>8</v>
      </c>
      <c r="K12" s="72">
        <v>9</v>
      </c>
      <c r="L12" s="72">
        <v>10</v>
      </c>
      <c r="M12" s="72">
        <v>11</v>
      </c>
      <c r="N12" s="72">
        <v>12</v>
      </c>
      <c r="O12" s="72">
        <v>13</v>
      </c>
      <c r="P12" s="72">
        <v>14</v>
      </c>
      <c r="Q12" s="72">
        <v>15</v>
      </c>
      <c r="R12" s="72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389</v>
      </c>
      <c r="C13" s="8">
        <v>0</v>
      </c>
      <c r="D13" s="8">
        <v>1</v>
      </c>
      <c r="E13" s="8">
        <v>1</v>
      </c>
      <c r="F13" s="8">
        <v>0</v>
      </c>
      <c r="G13" s="8">
        <v>1</v>
      </c>
      <c r="H13" s="8">
        <v>1</v>
      </c>
      <c r="I13" s="8">
        <v>0</v>
      </c>
      <c r="J13" s="8">
        <v>1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2</v>
      </c>
      <c r="Q13" s="8">
        <v>0</v>
      </c>
      <c r="R13" s="8">
        <v>0</v>
      </c>
      <c r="S13" s="28">
        <v>1</v>
      </c>
      <c r="T13" s="10">
        <v>8</v>
      </c>
      <c r="U13" s="10">
        <v>3</v>
      </c>
    </row>
    <row r="14" spans="1:21" s="4" customFormat="1" ht="15.75">
      <c r="A14" s="8">
        <v>2</v>
      </c>
      <c r="B14" s="9" t="s">
        <v>390</v>
      </c>
      <c r="C14" s="8">
        <v>1</v>
      </c>
      <c r="D14" s="8">
        <v>1</v>
      </c>
      <c r="E14" s="8">
        <v>0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2</v>
      </c>
      <c r="Q14" s="8">
        <v>0</v>
      </c>
      <c r="R14" s="8">
        <v>3</v>
      </c>
      <c r="S14" s="29">
        <v>2</v>
      </c>
      <c r="T14" s="10">
        <v>13</v>
      </c>
      <c r="U14" s="10">
        <v>4</v>
      </c>
    </row>
    <row r="15" spans="1:21" s="4" customFormat="1" ht="15.75">
      <c r="A15" s="26">
        <v>3</v>
      </c>
      <c r="B15" s="9" t="s">
        <v>391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0</v>
      </c>
      <c r="K15" s="8">
        <v>1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0</v>
      </c>
      <c r="S15" s="29">
        <v>4</v>
      </c>
      <c r="T15" s="10">
        <v>9</v>
      </c>
      <c r="U15" s="10">
        <v>3</v>
      </c>
    </row>
    <row r="16" spans="1:21" s="4" customFormat="1" ht="15.75">
      <c r="A16" s="26">
        <v>4</v>
      </c>
      <c r="B16" s="9" t="s">
        <v>392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0</v>
      </c>
      <c r="K16" s="8">
        <v>1</v>
      </c>
      <c r="L16" s="8">
        <v>0</v>
      </c>
      <c r="M16" s="8">
        <v>0</v>
      </c>
      <c r="N16" s="8">
        <v>1</v>
      </c>
      <c r="O16" s="8">
        <v>0</v>
      </c>
      <c r="P16" s="8">
        <v>2</v>
      </c>
      <c r="Q16" s="8">
        <v>0</v>
      </c>
      <c r="R16" s="8">
        <v>0</v>
      </c>
      <c r="S16" s="29">
        <v>3</v>
      </c>
      <c r="T16" s="10">
        <v>11</v>
      </c>
      <c r="U16" s="10">
        <v>4</v>
      </c>
    </row>
    <row r="17" spans="1:21" s="4" customFormat="1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5.75">
      <c r="A18" s="5"/>
      <c r="B18" s="143" t="s">
        <v>15</v>
      </c>
      <c r="C18" s="15"/>
      <c r="D18" s="14" t="s">
        <v>16</v>
      </c>
      <c r="E18" s="14" t="s">
        <v>17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/>
      <c r="C19" s="14" t="s">
        <v>18</v>
      </c>
      <c r="D19" s="70">
        <v>0</v>
      </c>
      <c r="E19" s="70">
        <f>D19/4*100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/>
      <c r="C20" s="14" t="s">
        <v>19</v>
      </c>
      <c r="D20" s="70">
        <v>2</v>
      </c>
      <c r="E20" s="76">
        <f>D20/4*100</f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20</v>
      </c>
      <c r="D21" s="70">
        <v>2</v>
      </c>
      <c r="E21" s="76">
        <f>D21/4*100</f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/>
      <c r="C22" s="14" t="s">
        <v>21</v>
      </c>
      <c r="D22" s="70">
        <v>0</v>
      </c>
      <c r="E22" s="76">
        <f>D22/4*100</f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 t="s">
        <v>22</v>
      </c>
      <c r="C23" s="143"/>
      <c r="D23" s="143"/>
      <c r="E23" s="70">
        <f>(D19+D20)/4*100</f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 t="s">
        <v>23</v>
      </c>
      <c r="C24" s="143"/>
      <c r="D24" s="143"/>
      <c r="E24" s="70">
        <f>(D19+D20+D21)/4*100</f>
        <v>100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3"/>
      <c r="C25" s="13"/>
      <c r="D25" s="13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3"/>
      <c r="C26" s="13"/>
      <c r="D26" s="13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5" t="s">
        <v>25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4" t="s">
        <v>10</v>
      </c>
      <c r="C29" s="14">
        <v>1</v>
      </c>
      <c r="D29" s="14">
        <v>2</v>
      </c>
      <c r="E29" s="14">
        <v>3</v>
      </c>
      <c r="F29" s="14">
        <v>4</v>
      </c>
      <c r="G29" s="14">
        <v>5</v>
      </c>
      <c r="H29" s="14">
        <v>6</v>
      </c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>
        <v>14</v>
      </c>
      <c r="Q29" s="14">
        <v>15</v>
      </c>
      <c r="R29" s="14">
        <v>16</v>
      </c>
      <c r="S29" s="11"/>
      <c r="T29" s="5"/>
      <c r="U29" s="5"/>
    </row>
    <row r="30" spans="1:21" s="4" customFormat="1" ht="15.75">
      <c r="A30" s="5"/>
      <c r="B30" s="14" t="s">
        <v>16</v>
      </c>
      <c r="C30" s="15">
        <f aca="true" t="shared" si="0" ref="C30:O30">SUM(C13:C16)</f>
        <v>3</v>
      </c>
      <c r="D30" s="15">
        <f t="shared" si="0"/>
        <v>4</v>
      </c>
      <c r="E30" s="15">
        <f t="shared" si="0"/>
        <v>3</v>
      </c>
      <c r="F30" s="15">
        <f t="shared" si="0"/>
        <v>3</v>
      </c>
      <c r="G30" s="15">
        <f t="shared" si="0"/>
        <v>4</v>
      </c>
      <c r="H30" s="15">
        <f t="shared" si="0"/>
        <v>4</v>
      </c>
      <c r="I30" s="15">
        <f t="shared" si="0"/>
        <v>3</v>
      </c>
      <c r="J30" s="15">
        <f t="shared" si="0"/>
        <v>2</v>
      </c>
      <c r="K30" s="15">
        <f t="shared" si="0"/>
        <v>3</v>
      </c>
      <c r="L30" s="15">
        <f t="shared" si="0"/>
        <v>0</v>
      </c>
      <c r="M30" s="15">
        <f t="shared" si="0"/>
        <v>0</v>
      </c>
      <c r="N30" s="15">
        <f t="shared" si="0"/>
        <v>3</v>
      </c>
      <c r="O30" s="15">
        <f t="shared" si="0"/>
        <v>0</v>
      </c>
      <c r="P30" s="15">
        <v>0</v>
      </c>
      <c r="Q30" s="15">
        <v>0</v>
      </c>
      <c r="R30" s="15">
        <v>0</v>
      </c>
      <c r="S30" s="12"/>
      <c r="T30" s="5"/>
      <c r="U30" s="5"/>
    </row>
    <row r="31" spans="1:21" ht="15.75">
      <c r="A31" s="6"/>
      <c r="B31" s="14" t="s">
        <v>17</v>
      </c>
      <c r="C31" s="70">
        <f>C30/4*100</f>
        <v>75</v>
      </c>
      <c r="D31" s="76">
        <f aca="true" t="shared" si="1" ref="D31:R31">D30/4*100</f>
        <v>100</v>
      </c>
      <c r="E31" s="76">
        <f t="shared" si="1"/>
        <v>75</v>
      </c>
      <c r="F31" s="76">
        <f t="shared" si="1"/>
        <v>75</v>
      </c>
      <c r="G31" s="76">
        <f t="shared" si="1"/>
        <v>100</v>
      </c>
      <c r="H31" s="76">
        <f t="shared" si="1"/>
        <v>100</v>
      </c>
      <c r="I31" s="76">
        <f t="shared" si="1"/>
        <v>75</v>
      </c>
      <c r="J31" s="76">
        <f t="shared" si="1"/>
        <v>50</v>
      </c>
      <c r="K31" s="76">
        <f t="shared" si="1"/>
        <v>75</v>
      </c>
      <c r="L31" s="76">
        <f t="shared" si="1"/>
        <v>0</v>
      </c>
      <c r="M31" s="76">
        <f t="shared" si="1"/>
        <v>0</v>
      </c>
      <c r="N31" s="76">
        <f t="shared" si="1"/>
        <v>75</v>
      </c>
      <c r="O31" s="76">
        <f t="shared" si="1"/>
        <v>0</v>
      </c>
      <c r="P31" s="76">
        <f t="shared" si="1"/>
        <v>0</v>
      </c>
      <c r="Q31" s="76">
        <f t="shared" si="1"/>
        <v>0</v>
      </c>
      <c r="R31" s="76">
        <f t="shared" si="1"/>
        <v>0</v>
      </c>
      <c r="S31" s="13"/>
      <c r="T31" s="6"/>
      <c r="U31" s="6"/>
    </row>
    <row r="32" spans="1:2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6"/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>
      <c r="A34" s="6"/>
      <c r="B34" s="14" t="s">
        <v>10</v>
      </c>
      <c r="C34" s="14">
        <v>1</v>
      </c>
      <c r="D34" s="14">
        <v>2</v>
      </c>
      <c r="E34" s="14">
        <v>3</v>
      </c>
      <c r="F34" s="14">
        <v>4</v>
      </c>
      <c r="G34" s="14">
        <v>5</v>
      </c>
      <c r="H34" s="14">
        <v>6</v>
      </c>
      <c r="I34" s="14">
        <v>7</v>
      </c>
      <c r="J34" s="14">
        <v>8</v>
      </c>
      <c r="K34" s="14">
        <v>9</v>
      </c>
      <c r="L34" s="14">
        <v>10</v>
      </c>
      <c r="M34" s="14">
        <v>11</v>
      </c>
      <c r="N34" s="14">
        <v>12</v>
      </c>
      <c r="O34" s="14">
        <v>13</v>
      </c>
      <c r="P34" s="14">
        <v>14</v>
      </c>
      <c r="Q34" s="14">
        <v>15</v>
      </c>
      <c r="R34" s="14">
        <v>16</v>
      </c>
      <c r="S34" s="11"/>
      <c r="T34" s="6"/>
      <c r="U34" s="6"/>
    </row>
    <row r="35" spans="1:21" ht="15.75">
      <c r="A35" s="6"/>
      <c r="B35" s="14" t="s">
        <v>16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2</v>
      </c>
      <c r="S35" s="12"/>
      <c r="T35" s="6"/>
      <c r="U35" s="6"/>
    </row>
    <row r="36" spans="1:21" ht="15.75">
      <c r="A36" s="6"/>
      <c r="B36" s="14" t="s">
        <v>17</v>
      </c>
      <c r="C36" s="15">
        <f>C35/4*100</f>
        <v>0</v>
      </c>
      <c r="D36" s="15">
        <f aca="true" t="shared" si="2" ref="D36:R36">D35/4*100</f>
        <v>0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0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5">
        <f t="shared" si="2"/>
        <v>0</v>
      </c>
      <c r="O36" s="15">
        <f t="shared" si="2"/>
        <v>0</v>
      </c>
      <c r="P36" s="15">
        <f t="shared" si="2"/>
        <v>0</v>
      </c>
      <c r="Q36" s="15">
        <f t="shared" si="2"/>
        <v>0</v>
      </c>
      <c r="R36" s="15">
        <f t="shared" si="2"/>
        <v>50</v>
      </c>
      <c r="S36" s="12"/>
      <c r="T36" s="6"/>
      <c r="U36" s="6"/>
    </row>
    <row r="37" spans="1:2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6" t="s">
        <v>26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14" t="s">
        <v>10</v>
      </c>
      <c r="C39" s="14">
        <v>14</v>
      </c>
      <c r="D39" s="14">
        <v>15</v>
      </c>
      <c r="E39" s="14">
        <v>16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14" t="s">
        <v>16</v>
      </c>
      <c r="C40" s="15">
        <v>3</v>
      </c>
      <c r="D40" s="15">
        <v>0</v>
      </c>
      <c r="E40" s="15"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14" t="s">
        <v>17</v>
      </c>
      <c r="C41" s="70">
        <v>75</v>
      </c>
      <c r="D41" s="76">
        <v>0</v>
      </c>
      <c r="E41" s="76">
        <v>25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6" t="s">
        <v>27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6.25" customHeight="1">
      <c r="A44" s="6"/>
      <c r="B44" s="71" t="s">
        <v>10</v>
      </c>
      <c r="C44" s="144" t="s">
        <v>28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 t="s">
        <v>30</v>
      </c>
      <c r="O44" s="145"/>
      <c r="P44" s="145"/>
      <c r="Q44" s="2"/>
      <c r="R44" s="2"/>
      <c r="S44" s="2"/>
      <c r="T44" s="69"/>
      <c r="U44" s="6"/>
    </row>
    <row r="45" spans="1:21" ht="15.75">
      <c r="A45" s="6"/>
      <c r="B45" s="146">
        <v>14</v>
      </c>
      <c r="C45" s="95" t="s">
        <v>29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47">
        <v>0</v>
      </c>
      <c r="O45" s="147"/>
      <c r="P45" s="147"/>
      <c r="Q45" s="18"/>
      <c r="R45" s="18"/>
      <c r="S45" s="18"/>
      <c r="T45" s="6"/>
      <c r="U45" s="6"/>
    </row>
    <row r="46" spans="1:21" ht="15.75">
      <c r="A46" s="6"/>
      <c r="B46" s="146"/>
      <c r="C46" s="95" t="s">
        <v>31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4</v>
      </c>
      <c r="O46" s="147"/>
      <c r="P46" s="147"/>
      <c r="Q46" s="6"/>
      <c r="R46" s="6"/>
      <c r="S46" s="6"/>
      <c r="T46" s="6"/>
      <c r="U46" s="6"/>
    </row>
    <row r="47" spans="1:21" ht="15.75">
      <c r="A47" s="6"/>
      <c r="B47" s="146"/>
      <c r="C47" s="95" t="s">
        <v>32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7">
        <v>1</v>
      </c>
      <c r="O47" s="147"/>
      <c r="P47" s="147"/>
      <c r="Q47" s="6"/>
      <c r="R47" s="6"/>
      <c r="S47" s="6"/>
      <c r="T47" s="6"/>
      <c r="U47" s="6"/>
    </row>
    <row r="48" spans="1:21" ht="15.75">
      <c r="A48" s="6"/>
      <c r="B48" s="146"/>
      <c r="C48" s="95" t="s">
        <v>33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7">
        <v>0</v>
      </c>
      <c r="O48" s="147"/>
      <c r="P48" s="147"/>
      <c r="Q48" s="6"/>
      <c r="R48" s="6"/>
      <c r="S48" s="6"/>
      <c r="T48" s="6"/>
      <c r="U48" s="6"/>
    </row>
    <row r="49" spans="1:21" ht="15.75">
      <c r="A49" s="6"/>
      <c r="B49" s="146"/>
      <c r="C49" s="95" t="s">
        <v>34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0</v>
      </c>
      <c r="O49" s="147"/>
      <c r="P49" s="147"/>
      <c r="Q49" s="6"/>
      <c r="R49" s="6"/>
      <c r="S49" s="6"/>
      <c r="T49" s="6"/>
      <c r="U49" s="6"/>
    </row>
    <row r="50" spans="2:16" ht="15.75">
      <c r="B50" s="148">
        <v>15</v>
      </c>
      <c r="C50" s="95" t="s">
        <v>36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9">
        <v>0</v>
      </c>
      <c r="O50" s="149"/>
      <c r="P50" s="149"/>
    </row>
    <row r="51" spans="2:16" ht="15.75">
      <c r="B51" s="148"/>
      <c r="C51" s="95" t="s">
        <v>37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9">
        <v>0</v>
      </c>
      <c r="O51" s="149"/>
      <c r="P51" s="149"/>
    </row>
    <row r="52" spans="2:16" ht="15.75">
      <c r="B52" s="148"/>
      <c r="C52" s="95" t="s">
        <v>32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9">
        <v>0</v>
      </c>
      <c r="O52" s="149"/>
      <c r="P52" s="149"/>
    </row>
    <row r="53" spans="2:16" ht="15.75">
      <c r="B53" s="94">
        <v>16</v>
      </c>
      <c r="C53" s="95" t="s">
        <v>29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0</v>
      </c>
      <c r="O53" s="149"/>
      <c r="P53" s="149"/>
    </row>
    <row r="54" spans="2:16" ht="15.75">
      <c r="B54" s="94"/>
      <c r="C54" s="95" t="s">
        <v>38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4</v>
      </c>
      <c r="O54" s="149"/>
      <c r="P54" s="149"/>
    </row>
    <row r="55" spans="2:16" ht="15.75">
      <c r="B55" s="94"/>
      <c r="C55" s="95" t="s">
        <v>32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9">
        <v>0</v>
      </c>
      <c r="O55" s="149"/>
      <c r="P55" s="149"/>
    </row>
    <row r="56" spans="2:16" ht="15.75">
      <c r="B56" s="94"/>
      <c r="C56" s="95" t="s">
        <v>39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  <row r="57" spans="2:16" ht="15.75">
      <c r="B57" s="94"/>
      <c r="C57" s="95" t="s">
        <v>40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0</v>
      </c>
      <c r="O57" s="149"/>
      <c r="P57" s="149"/>
    </row>
  </sheetData>
  <sheetProtection/>
  <mergeCells count="46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18:B22"/>
    <mergeCell ref="B23:D23"/>
    <mergeCell ref="B24:D24"/>
    <mergeCell ref="C44:M44"/>
    <mergeCell ref="N44:P44"/>
    <mergeCell ref="B45:B49"/>
    <mergeCell ref="C45:M45"/>
    <mergeCell ref="N45:P45"/>
    <mergeCell ref="C46:M46"/>
    <mergeCell ref="N46:P46"/>
    <mergeCell ref="C47:M47"/>
    <mergeCell ref="N47:P47"/>
    <mergeCell ref="C48:M48"/>
    <mergeCell ref="N48:P48"/>
    <mergeCell ref="C49:M49"/>
    <mergeCell ref="N49:P49"/>
    <mergeCell ref="C57:M57"/>
    <mergeCell ref="B50:B52"/>
    <mergeCell ref="C50:M50"/>
    <mergeCell ref="N50:P50"/>
    <mergeCell ref="C51:M51"/>
    <mergeCell ref="N51:P51"/>
    <mergeCell ref="C52:M52"/>
    <mergeCell ref="N52:P52"/>
    <mergeCell ref="N57:P57"/>
    <mergeCell ref="B53:B57"/>
    <mergeCell ref="C56:M56"/>
    <mergeCell ref="N56:P56"/>
    <mergeCell ref="C53:M53"/>
    <mergeCell ref="N53:P53"/>
    <mergeCell ref="C54:M54"/>
    <mergeCell ref="N54:P54"/>
    <mergeCell ref="C55:M55"/>
    <mergeCell ref="N55:P55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3">
      <selection activeCell="H42" sqref="H42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4" width="7.140625" style="0" customWidth="1"/>
    <col min="5" max="5" width="6.281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57421875" style="0" customWidth="1"/>
    <col min="21" max="21" width="5.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300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301</v>
      </c>
      <c r="C6" s="117"/>
      <c r="D6" s="117"/>
      <c r="E6" s="117"/>
      <c r="F6" s="117"/>
      <c r="G6" s="117"/>
      <c r="H6" s="117"/>
    </row>
    <row r="8" spans="2:4" ht="15.75">
      <c r="B8" s="117" t="s">
        <v>302</v>
      </c>
      <c r="C8" s="117"/>
      <c r="D8" s="117"/>
    </row>
    <row r="9" spans="2:5" ht="15.75">
      <c r="B9" s="117" t="s">
        <v>303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20" t="s">
        <v>11</v>
      </c>
      <c r="U11" s="119" t="s">
        <v>12</v>
      </c>
    </row>
    <row r="12" spans="1:21" s="4" customFormat="1" ht="30.75" customHeight="1">
      <c r="A12" s="134"/>
      <c r="B12" s="118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120"/>
      <c r="T12" s="120"/>
      <c r="U12" s="119"/>
    </row>
    <row r="13" spans="1:21" s="4" customFormat="1" ht="15.75">
      <c r="A13" s="8">
        <v>1</v>
      </c>
      <c r="B13" s="9" t="s">
        <v>378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1</v>
      </c>
      <c r="I13" s="8">
        <v>1</v>
      </c>
      <c r="J13" s="8">
        <v>1</v>
      </c>
      <c r="K13" s="8">
        <v>1</v>
      </c>
      <c r="L13" s="8">
        <v>0</v>
      </c>
      <c r="M13" s="8">
        <v>1</v>
      </c>
      <c r="N13" s="8">
        <v>0</v>
      </c>
      <c r="O13" s="8">
        <v>1</v>
      </c>
      <c r="P13" s="8">
        <v>1</v>
      </c>
      <c r="Q13" s="8">
        <v>0</v>
      </c>
      <c r="R13" s="8">
        <v>0</v>
      </c>
      <c r="S13" s="28">
        <v>1</v>
      </c>
      <c r="T13" s="10">
        <v>9</v>
      </c>
      <c r="U13" s="10">
        <v>3</v>
      </c>
    </row>
    <row r="14" spans="1:21" s="4" customFormat="1" ht="15.75">
      <c r="A14" s="8">
        <v>2</v>
      </c>
      <c r="B14" s="9" t="s">
        <v>379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0</v>
      </c>
      <c r="M14" s="8">
        <v>0</v>
      </c>
      <c r="N14" s="8">
        <v>1</v>
      </c>
      <c r="O14" s="8">
        <v>0</v>
      </c>
      <c r="P14" s="8">
        <v>1</v>
      </c>
      <c r="Q14" s="8">
        <v>0</v>
      </c>
      <c r="R14" s="8">
        <v>0</v>
      </c>
      <c r="S14" s="29">
        <v>2</v>
      </c>
      <c r="T14" s="10">
        <v>11</v>
      </c>
      <c r="U14" s="10">
        <v>4</v>
      </c>
    </row>
    <row r="15" spans="1:21" s="4" customFormat="1" ht="15.75">
      <c r="A15" s="26">
        <v>3</v>
      </c>
      <c r="B15" s="9" t="s">
        <v>380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0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0</v>
      </c>
      <c r="O15" s="8">
        <v>0</v>
      </c>
      <c r="P15" s="8">
        <v>2</v>
      </c>
      <c r="Q15" s="8">
        <v>0</v>
      </c>
      <c r="R15" s="8">
        <v>0</v>
      </c>
      <c r="S15" s="29">
        <v>4</v>
      </c>
      <c r="T15" s="10">
        <v>11</v>
      </c>
      <c r="U15" s="10">
        <v>4</v>
      </c>
    </row>
    <row r="16" spans="1:21" s="4" customFormat="1" ht="15.75">
      <c r="A16" s="26">
        <v>4</v>
      </c>
      <c r="B16" s="9" t="s">
        <v>381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8">
        <v>2</v>
      </c>
      <c r="Q16" s="8">
        <v>0</v>
      </c>
      <c r="R16" s="8">
        <v>0</v>
      </c>
      <c r="S16" s="29">
        <v>3</v>
      </c>
      <c r="T16" s="10">
        <v>10</v>
      </c>
      <c r="U16" s="10">
        <v>3</v>
      </c>
    </row>
    <row r="17" spans="1:21" s="4" customFormat="1" ht="15.75">
      <c r="A17" s="26">
        <v>5</v>
      </c>
      <c r="B17" s="9" t="s">
        <v>382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0</v>
      </c>
      <c r="R17" s="8">
        <v>0</v>
      </c>
      <c r="S17" s="29">
        <v>1</v>
      </c>
      <c r="T17" s="10">
        <v>14</v>
      </c>
      <c r="U17" s="10">
        <v>4</v>
      </c>
    </row>
    <row r="18" spans="1:21" s="4" customFormat="1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5.75">
      <c r="A19" s="5"/>
      <c r="B19" s="143" t="s">
        <v>15</v>
      </c>
      <c r="C19" s="15"/>
      <c r="D19" s="14" t="s">
        <v>16</v>
      </c>
      <c r="E19" s="14" t="s">
        <v>17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5.75">
      <c r="A20" s="5"/>
      <c r="B20" s="143"/>
      <c r="C20" s="14" t="s">
        <v>18</v>
      </c>
      <c r="D20" s="17">
        <v>0</v>
      </c>
      <c r="E20" s="17">
        <f>D20/5*100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5.75">
      <c r="A21" s="5"/>
      <c r="B21" s="143"/>
      <c r="C21" s="14" t="s">
        <v>19</v>
      </c>
      <c r="D21" s="17">
        <v>3</v>
      </c>
      <c r="E21" s="63">
        <f>D21/5*100</f>
        <v>60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5.75">
      <c r="A22" s="5"/>
      <c r="B22" s="143"/>
      <c r="C22" s="14" t="s">
        <v>20</v>
      </c>
      <c r="D22" s="17">
        <v>2</v>
      </c>
      <c r="E22" s="63">
        <f>D22/5*100</f>
        <v>40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5.75">
      <c r="A23" s="5"/>
      <c r="B23" s="143"/>
      <c r="C23" s="14" t="s">
        <v>21</v>
      </c>
      <c r="D23" s="17">
        <v>0</v>
      </c>
      <c r="E23" s="63">
        <f>D23/5*100</f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5.75">
      <c r="A24" s="5"/>
      <c r="B24" s="143" t="s">
        <v>22</v>
      </c>
      <c r="C24" s="143"/>
      <c r="D24" s="143"/>
      <c r="E24" s="17">
        <f>(D20+D21)/5*100</f>
        <v>60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43" t="s">
        <v>23</v>
      </c>
      <c r="C25" s="143"/>
      <c r="D25" s="143"/>
      <c r="E25" s="17">
        <f>(D20+D21+D22)/5*100</f>
        <v>100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3"/>
      <c r="C26" s="13"/>
      <c r="D26" s="13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3"/>
      <c r="C27" s="13"/>
      <c r="D27" s="13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5" t="s">
        <v>25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14" t="s">
        <v>10</v>
      </c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1"/>
      <c r="T30" s="5"/>
      <c r="U30" s="5"/>
    </row>
    <row r="31" spans="1:21" s="4" customFormat="1" ht="15.75">
      <c r="A31" s="5"/>
      <c r="B31" s="14" t="s">
        <v>16</v>
      </c>
      <c r="C31" s="15">
        <f>SUM(C13:C17)</f>
        <v>5</v>
      </c>
      <c r="D31" s="15">
        <f aca="true" t="shared" si="0" ref="D31:O31">SUM(D13:D17)</f>
        <v>4</v>
      </c>
      <c r="E31" s="15">
        <f t="shared" si="0"/>
        <v>5</v>
      </c>
      <c r="F31" s="15">
        <f t="shared" si="0"/>
        <v>4</v>
      </c>
      <c r="G31" s="15">
        <f t="shared" si="0"/>
        <v>4</v>
      </c>
      <c r="H31" s="15">
        <f t="shared" si="0"/>
        <v>4</v>
      </c>
      <c r="I31" s="15">
        <f t="shared" si="0"/>
        <v>4</v>
      </c>
      <c r="J31" s="15">
        <f t="shared" si="0"/>
        <v>4</v>
      </c>
      <c r="K31" s="15">
        <f t="shared" si="0"/>
        <v>5</v>
      </c>
      <c r="L31" s="15">
        <f t="shared" si="0"/>
        <v>3</v>
      </c>
      <c r="M31" s="15">
        <f t="shared" si="0"/>
        <v>2</v>
      </c>
      <c r="N31" s="15">
        <f t="shared" si="0"/>
        <v>2</v>
      </c>
      <c r="O31" s="15">
        <f t="shared" si="0"/>
        <v>2</v>
      </c>
      <c r="P31" s="15">
        <v>0</v>
      </c>
      <c r="Q31" s="15">
        <v>0</v>
      </c>
      <c r="R31" s="15">
        <v>0</v>
      </c>
      <c r="S31" s="12"/>
      <c r="T31" s="5"/>
      <c r="U31" s="5"/>
    </row>
    <row r="32" spans="1:21" ht="15.75">
      <c r="A32" s="6"/>
      <c r="B32" s="14" t="s">
        <v>17</v>
      </c>
      <c r="C32" s="17">
        <f>C31/5*100</f>
        <v>100</v>
      </c>
      <c r="D32" s="63">
        <f aca="true" t="shared" si="1" ref="D32:R32">D31/5*100</f>
        <v>80</v>
      </c>
      <c r="E32" s="63">
        <f t="shared" si="1"/>
        <v>100</v>
      </c>
      <c r="F32" s="63">
        <f t="shared" si="1"/>
        <v>80</v>
      </c>
      <c r="G32" s="63">
        <f t="shared" si="1"/>
        <v>80</v>
      </c>
      <c r="H32" s="63">
        <f t="shared" si="1"/>
        <v>80</v>
      </c>
      <c r="I32" s="63">
        <f t="shared" si="1"/>
        <v>80</v>
      </c>
      <c r="J32" s="63">
        <f t="shared" si="1"/>
        <v>80</v>
      </c>
      <c r="K32" s="63">
        <f t="shared" si="1"/>
        <v>100</v>
      </c>
      <c r="L32" s="63">
        <f t="shared" si="1"/>
        <v>60</v>
      </c>
      <c r="M32" s="63">
        <f t="shared" si="1"/>
        <v>40</v>
      </c>
      <c r="N32" s="63">
        <f t="shared" si="1"/>
        <v>40</v>
      </c>
      <c r="O32" s="63">
        <f t="shared" si="1"/>
        <v>40</v>
      </c>
      <c r="P32" s="63">
        <f t="shared" si="1"/>
        <v>0</v>
      </c>
      <c r="Q32" s="63">
        <f t="shared" si="1"/>
        <v>0</v>
      </c>
      <c r="R32" s="63">
        <f t="shared" si="1"/>
        <v>0</v>
      </c>
      <c r="S32" s="13"/>
      <c r="T32" s="6"/>
      <c r="U32" s="6"/>
    </row>
    <row r="33" spans="1:21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>
      <c r="A34" s="6"/>
      <c r="B34" s="6" t="s">
        <v>24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>
      <c r="A35" s="6"/>
      <c r="B35" s="14" t="s">
        <v>10</v>
      </c>
      <c r="C35" s="14">
        <v>1</v>
      </c>
      <c r="D35" s="14">
        <v>2</v>
      </c>
      <c r="E35" s="14">
        <v>3</v>
      </c>
      <c r="F35" s="14">
        <v>4</v>
      </c>
      <c r="G35" s="14">
        <v>5</v>
      </c>
      <c r="H35" s="14">
        <v>6</v>
      </c>
      <c r="I35" s="14">
        <v>7</v>
      </c>
      <c r="J35" s="14">
        <v>8</v>
      </c>
      <c r="K35" s="14">
        <v>9</v>
      </c>
      <c r="L35" s="14">
        <v>10</v>
      </c>
      <c r="M35" s="14">
        <v>11</v>
      </c>
      <c r="N35" s="14">
        <v>12</v>
      </c>
      <c r="O35" s="14">
        <v>13</v>
      </c>
      <c r="P35" s="14">
        <v>14</v>
      </c>
      <c r="Q35" s="14">
        <v>15</v>
      </c>
      <c r="R35" s="14">
        <v>16</v>
      </c>
      <c r="S35" s="11"/>
      <c r="T35" s="6"/>
      <c r="U35" s="6"/>
    </row>
    <row r="36" spans="1:21" ht="15.75">
      <c r="A36" s="6"/>
      <c r="B36" s="14" t="s">
        <v>16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1</v>
      </c>
      <c r="R36" s="15">
        <v>4</v>
      </c>
      <c r="S36" s="12"/>
      <c r="T36" s="6"/>
      <c r="U36" s="6"/>
    </row>
    <row r="37" spans="1:21" ht="15.75">
      <c r="A37" s="6"/>
      <c r="B37" s="14" t="s">
        <v>17</v>
      </c>
      <c r="C37" s="15">
        <f>C36/5*100</f>
        <v>0</v>
      </c>
      <c r="D37" s="15">
        <f aca="true" t="shared" si="2" ref="D37:R37">D36/5*100</f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/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 t="shared" si="2"/>
        <v>0</v>
      </c>
      <c r="O37" s="15">
        <f t="shared" si="2"/>
        <v>0</v>
      </c>
      <c r="P37" s="15">
        <f t="shared" si="2"/>
        <v>0</v>
      </c>
      <c r="Q37" s="15">
        <f t="shared" si="2"/>
        <v>20</v>
      </c>
      <c r="R37" s="15">
        <f t="shared" si="2"/>
        <v>80</v>
      </c>
      <c r="S37" s="12"/>
      <c r="T37" s="6"/>
      <c r="U37" s="6"/>
    </row>
    <row r="38" spans="1:2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6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14" t="s">
        <v>10</v>
      </c>
      <c r="C40" s="14">
        <v>14</v>
      </c>
      <c r="D40" s="14">
        <v>15</v>
      </c>
      <c r="E40" s="14">
        <v>16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14" t="s">
        <v>16</v>
      </c>
      <c r="C41" s="15">
        <v>2</v>
      </c>
      <c r="D41" s="15">
        <v>0</v>
      </c>
      <c r="E41" s="15"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14" t="s">
        <v>17</v>
      </c>
      <c r="C42" s="17">
        <f>C41/5*100</f>
        <v>40</v>
      </c>
      <c r="D42" s="70">
        <f>D41/5*100</f>
        <v>0</v>
      </c>
      <c r="E42" s="70">
        <f>E41/5*100</f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6" t="s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26.25" customHeight="1">
      <c r="A45" s="6"/>
      <c r="B45" s="20" t="s">
        <v>10</v>
      </c>
      <c r="C45" s="144" t="s">
        <v>28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5" t="s">
        <v>30</v>
      </c>
      <c r="O45" s="145"/>
      <c r="P45" s="145"/>
      <c r="Q45" s="2"/>
      <c r="R45" s="2"/>
      <c r="S45" s="2"/>
      <c r="T45" s="3"/>
      <c r="U45" s="6"/>
    </row>
    <row r="46" spans="1:21" ht="15.75">
      <c r="A46" s="6"/>
      <c r="B46" s="146">
        <v>14</v>
      </c>
      <c r="C46" s="95" t="s">
        <v>29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47">
        <v>3</v>
      </c>
      <c r="O46" s="147"/>
      <c r="P46" s="147"/>
      <c r="Q46" s="18"/>
      <c r="R46" s="18"/>
      <c r="S46" s="18"/>
      <c r="T46" s="6"/>
      <c r="U46" s="6"/>
    </row>
    <row r="47" spans="1:21" ht="15.75">
      <c r="A47" s="6"/>
      <c r="B47" s="146"/>
      <c r="C47" s="95" t="s">
        <v>31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7">
        <v>3</v>
      </c>
      <c r="O47" s="147"/>
      <c r="P47" s="147"/>
      <c r="Q47" s="6"/>
      <c r="R47" s="6"/>
      <c r="S47" s="6"/>
      <c r="T47" s="6"/>
      <c r="U47" s="6"/>
    </row>
    <row r="48" spans="1:21" ht="15.75">
      <c r="A48" s="6"/>
      <c r="B48" s="146"/>
      <c r="C48" s="95" t="s">
        <v>32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47">
        <v>0</v>
      </c>
      <c r="O48" s="147"/>
      <c r="P48" s="147"/>
      <c r="Q48" s="6"/>
      <c r="R48" s="6"/>
      <c r="S48" s="6"/>
      <c r="T48" s="6"/>
      <c r="U48" s="6"/>
    </row>
    <row r="49" spans="1:21" ht="15.75">
      <c r="A49" s="6"/>
      <c r="B49" s="146"/>
      <c r="C49" s="95" t="s">
        <v>33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47">
        <v>2</v>
      </c>
      <c r="O49" s="147"/>
      <c r="P49" s="147"/>
      <c r="Q49" s="6"/>
      <c r="R49" s="6"/>
      <c r="S49" s="6"/>
      <c r="T49" s="6"/>
      <c r="U49" s="6"/>
    </row>
    <row r="50" spans="1:21" ht="15.75">
      <c r="A50" s="6"/>
      <c r="B50" s="146"/>
      <c r="C50" s="95" t="s">
        <v>34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47">
        <v>5</v>
      </c>
      <c r="O50" s="147"/>
      <c r="P50" s="147"/>
      <c r="Q50" s="6"/>
      <c r="R50" s="6"/>
      <c r="S50" s="6"/>
      <c r="T50" s="6"/>
      <c r="U50" s="6"/>
    </row>
    <row r="51" spans="2:16" ht="15.75">
      <c r="B51" s="148">
        <v>15</v>
      </c>
      <c r="C51" s="95" t="s">
        <v>36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9">
        <v>0</v>
      </c>
      <c r="O51" s="149"/>
      <c r="P51" s="149"/>
    </row>
    <row r="52" spans="2:16" ht="15.75">
      <c r="B52" s="148"/>
      <c r="C52" s="95" t="s">
        <v>37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9">
        <v>0</v>
      </c>
      <c r="O52" s="149"/>
      <c r="P52" s="149"/>
    </row>
    <row r="53" spans="2:16" ht="15.75">
      <c r="B53" s="148"/>
      <c r="C53" s="95" t="s">
        <v>32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9">
        <v>0</v>
      </c>
      <c r="O53" s="149"/>
      <c r="P53" s="149"/>
    </row>
    <row r="54" spans="2:16" ht="15.75">
      <c r="B54" s="94">
        <v>16</v>
      </c>
      <c r="C54" s="95" t="s">
        <v>29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9">
        <v>0</v>
      </c>
      <c r="O54" s="149"/>
      <c r="P54" s="149"/>
    </row>
    <row r="55" spans="2:16" ht="15.75">
      <c r="B55" s="94"/>
      <c r="C55" s="95" t="s">
        <v>38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9">
        <v>5</v>
      </c>
      <c r="O55" s="149"/>
      <c r="P55" s="149"/>
    </row>
    <row r="56" spans="2:16" ht="15.75">
      <c r="B56" s="94"/>
      <c r="C56" s="95" t="s">
        <v>32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9">
        <v>0</v>
      </c>
      <c r="O56" s="149"/>
      <c r="P56" s="149"/>
    </row>
    <row r="57" spans="2:16" ht="15.75">
      <c r="B57" s="94"/>
      <c r="C57" s="95" t="s">
        <v>39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0</v>
      </c>
      <c r="O57" s="149"/>
      <c r="P57" s="149"/>
    </row>
    <row r="58" spans="2:16" ht="15.75">
      <c r="B58" s="94"/>
      <c r="C58" s="95" t="s">
        <v>40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49">
        <v>5</v>
      </c>
      <c r="O58" s="149"/>
      <c r="P58" s="149"/>
    </row>
  </sheetData>
  <sheetProtection/>
  <mergeCells count="46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19:B23"/>
    <mergeCell ref="B24:D24"/>
    <mergeCell ref="B25:D25"/>
    <mergeCell ref="C45:M45"/>
    <mergeCell ref="N45:P45"/>
    <mergeCell ref="B46:B50"/>
    <mergeCell ref="C46:M46"/>
    <mergeCell ref="N46:P46"/>
    <mergeCell ref="C47:M47"/>
    <mergeCell ref="N47:P47"/>
    <mergeCell ref="C48:M48"/>
    <mergeCell ref="N48:P48"/>
    <mergeCell ref="C49:M49"/>
    <mergeCell ref="N49:P49"/>
    <mergeCell ref="C50:M50"/>
    <mergeCell ref="N50:P50"/>
    <mergeCell ref="C58:M58"/>
    <mergeCell ref="B51:B53"/>
    <mergeCell ref="C51:M51"/>
    <mergeCell ref="N51:P51"/>
    <mergeCell ref="C52:M52"/>
    <mergeCell ref="N52:P52"/>
    <mergeCell ref="C53:M53"/>
    <mergeCell ref="N53:P53"/>
    <mergeCell ref="N58:P58"/>
    <mergeCell ref="B54:B58"/>
    <mergeCell ref="C57:M57"/>
    <mergeCell ref="N57:P57"/>
    <mergeCell ref="C54:M54"/>
    <mergeCell ref="N54:P54"/>
    <mergeCell ref="C55:M55"/>
    <mergeCell ref="N55:P55"/>
    <mergeCell ref="C56:M56"/>
    <mergeCell ref="N56:P5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3">
      <selection activeCell="U31" sqref="U31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4.421875" style="0" customWidth="1"/>
    <col min="20" max="20" width="8.00390625" style="0" customWidth="1"/>
    <col min="21" max="21" width="6.57421875" style="0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304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305</v>
      </c>
      <c r="C6" s="117"/>
      <c r="D6" s="117"/>
      <c r="E6" s="117"/>
      <c r="F6" s="117"/>
      <c r="G6" s="117"/>
      <c r="H6" s="117"/>
    </row>
    <row r="8" spans="2:4" ht="15.75">
      <c r="B8" s="117" t="s">
        <v>306</v>
      </c>
      <c r="C8" s="117"/>
      <c r="D8" s="117"/>
    </row>
    <row r="9" spans="2:5" ht="15.75">
      <c r="B9" s="117" t="s">
        <v>307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18"/>
      <c r="C12" s="65">
        <v>1</v>
      </c>
      <c r="D12" s="65">
        <v>2</v>
      </c>
      <c r="E12" s="65">
        <v>3</v>
      </c>
      <c r="F12" s="65">
        <v>4</v>
      </c>
      <c r="G12" s="65">
        <v>5</v>
      </c>
      <c r="H12" s="65">
        <v>6</v>
      </c>
      <c r="I12" s="65">
        <v>7</v>
      </c>
      <c r="J12" s="65">
        <v>8</v>
      </c>
      <c r="K12" s="65">
        <v>9</v>
      </c>
      <c r="L12" s="65">
        <v>10</v>
      </c>
      <c r="M12" s="65">
        <v>11</v>
      </c>
      <c r="N12" s="65">
        <v>12</v>
      </c>
      <c r="O12" s="65">
        <v>13</v>
      </c>
      <c r="P12" s="65">
        <v>14</v>
      </c>
      <c r="Q12" s="65">
        <v>15</v>
      </c>
      <c r="R12" s="65">
        <v>16</v>
      </c>
      <c r="S12" s="120"/>
      <c r="T12" s="155"/>
      <c r="U12" s="157"/>
    </row>
    <row r="13" spans="1:21" s="4" customFormat="1" ht="15.75">
      <c r="A13" s="8">
        <v>1</v>
      </c>
      <c r="B13" s="9" t="s">
        <v>383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0</v>
      </c>
      <c r="Q13" s="8">
        <v>2</v>
      </c>
      <c r="R13" s="8">
        <v>0</v>
      </c>
      <c r="S13" s="28">
        <v>4</v>
      </c>
      <c r="T13" s="10">
        <v>15</v>
      </c>
      <c r="U13" s="10">
        <v>4</v>
      </c>
    </row>
    <row r="14" spans="1:21" s="4" customFormat="1" ht="15.75">
      <c r="A14" s="8">
        <v>2</v>
      </c>
      <c r="B14" s="9" t="s">
        <v>368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2</v>
      </c>
      <c r="Q14" s="8">
        <v>2</v>
      </c>
      <c r="R14" s="8">
        <v>3</v>
      </c>
      <c r="S14" s="29">
        <v>2</v>
      </c>
      <c r="T14" s="10">
        <v>20</v>
      </c>
      <c r="U14" s="10">
        <v>5</v>
      </c>
    </row>
    <row r="15" spans="1:21" s="4" customFormat="1" ht="15.75">
      <c r="A15" s="26">
        <v>3</v>
      </c>
      <c r="B15" s="9" t="s">
        <v>369</v>
      </c>
      <c r="C15" s="8">
        <v>1</v>
      </c>
      <c r="D15" s="8">
        <v>1</v>
      </c>
      <c r="E15" s="8">
        <v>0</v>
      </c>
      <c r="F15" s="8">
        <v>1</v>
      </c>
      <c r="G15" s="8">
        <v>1</v>
      </c>
      <c r="H15" s="8">
        <v>1</v>
      </c>
      <c r="I15" s="8">
        <v>0</v>
      </c>
      <c r="J15" s="8">
        <v>1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9">
        <v>2</v>
      </c>
      <c r="T15" s="10">
        <v>7</v>
      </c>
      <c r="U15" s="10">
        <v>3</v>
      </c>
    </row>
    <row r="16" spans="1:21" s="4" customFormat="1" ht="15.75">
      <c r="A16" s="26">
        <v>4</v>
      </c>
      <c r="B16" s="9" t="s">
        <v>370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0</v>
      </c>
      <c r="R16" s="8">
        <v>0</v>
      </c>
      <c r="S16" s="29">
        <v>4</v>
      </c>
      <c r="T16" s="10">
        <v>8</v>
      </c>
      <c r="U16" s="10">
        <v>3</v>
      </c>
    </row>
    <row r="17" spans="1:21" s="4" customFormat="1" ht="15.75">
      <c r="A17" s="26">
        <v>5</v>
      </c>
      <c r="B17" s="9" t="s">
        <v>371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2</v>
      </c>
      <c r="Q17" s="8">
        <v>0</v>
      </c>
      <c r="R17" s="8">
        <v>0</v>
      </c>
      <c r="S17" s="29">
        <v>3</v>
      </c>
      <c r="T17" s="10">
        <v>15</v>
      </c>
      <c r="U17" s="10">
        <v>4</v>
      </c>
    </row>
    <row r="18" spans="1:21" s="4" customFormat="1" ht="15.75">
      <c r="A18" s="26">
        <v>6</v>
      </c>
      <c r="B18" s="9" t="s">
        <v>372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2</v>
      </c>
      <c r="Q18" s="8">
        <v>2</v>
      </c>
      <c r="R18" s="8">
        <v>3</v>
      </c>
      <c r="S18" s="29">
        <v>1</v>
      </c>
      <c r="T18" s="10">
        <v>20</v>
      </c>
      <c r="U18" s="10">
        <v>5</v>
      </c>
    </row>
    <row r="19" spans="1:21" s="4" customFormat="1" ht="15.75">
      <c r="A19" s="26">
        <v>7</v>
      </c>
      <c r="B19" s="9" t="s">
        <v>373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9">
        <v>2</v>
      </c>
      <c r="T19" s="10">
        <v>11</v>
      </c>
      <c r="U19" s="10">
        <v>4</v>
      </c>
    </row>
    <row r="20" spans="1:21" s="4" customFormat="1" ht="15.75">
      <c r="A20" s="26">
        <v>8</v>
      </c>
      <c r="B20" s="9" t="s">
        <v>374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0</v>
      </c>
      <c r="Q20" s="8">
        <v>0</v>
      </c>
      <c r="R20" s="8">
        <v>0</v>
      </c>
      <c r="S20" s="29">
        <v>1</v>
      </c>
      <c r="T20" s="10">
        <v>13</v>
      </c>
      <c r="U20" s="10">
        <v>4</v>
      </c>
    </row>
    <row r="21" spans="1:21" s="4" customFormat="1" ht="15.75">
      <c r="A21" s="26">
        <v>9</v>
      </c>
      <c r="B21" s="9" t="s">
        <v>375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2</v>
      </c>
      <c r="Q21" s="8">
        <v>2</v>
      </c>
      <c r="R21" s="8">
        <v>0</v>
      </c>
      <c r="S21" s="29">
        <v>4</v>
      </c>
      <c r="T21" s="10">
        <v>17</v>
      </c>
      <c r="U21" s="10">
        <v>5</v>
      </c>
    </row>
    <row r="22" spans="1:21" s="4" customFormat="1" ht="15.75">
      <c r="A22" s="26">
        <v>10</v>
      </c>
      <c r="B22" s="9" t="s">
        <v>376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2</v>
      </c>
      <c r="Q22" s="8">
        <v>2</v>
      </c>
      <c r="R22" s="8">
        <v>0</v>
      </c>
      <c r="S22" s="29">
        <v>1</v>
      </c>
      <c r="T22" s="10">
        <v>17</v>
      </c>
      <c r="U22" s="10">
        <v>5</v>
      </c>
    </row>
    <row r="23" spans="1:21" s="4" customFormat="1" ht="15.75">
      <c r="A23" s="26">
        <v>11</v>
      </c>
      <c r="B23" s="9" t="s">
        <v>377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0</v>
      </c>
      <c r="Q23" s="8">
        <v>2</v>
      </c>
      <c r="R23" s="8">
        <v>0</v>
      </c>
      <c r="S23" s="29">
        <v>3</v>
      </c>
      <c r="T23" s="10">
        <v>15</v>
      </c>
      <c r="U23" s="10">
        <v>4</v>
      </c>
    </row>
    <row r="24" spans="1:21" s="4" customFormat="1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5.75">
      <c r="A25" s="5"/>
      <c r="B25" s="143" t="s">
        <v>15</v>
      </c>
      <c r="C25" s="15"/>
      <c r="D25" s="14" t="s">
        <v>16</v>
      </c>
      <c r="E25" s="14" t="s">
        <v>17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5"/>
      <c r="B26" s="143"/>
      <c r="C26" s="14" t="s">
        <v>18</v>
      </c>
      <c r="D26" s="63">
        <v>4</v>
      </c>
      <c r="E26" s="32">
        <f>D26/11*100</f>
        <v>36.36363636363637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15.75">
      <c r="A27" s="5"/>
      <c r="B27" s="143"/>
      <c r="C27" s="14" t="s">
        <v>19</v>
      </c>
      <c r="D27" s="63">
        <v>5</v>
      </c>
      <c r="E27" s="32">
        <f>D27/11*100</f>
        <v>45.45454545454545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15.75">
      <c r="A28" s="5"/>
      <c r="B28" s="143"/>
      <c r="C28" s="14" t="s">
        <v>20</v>
      </c>
      <c r="D28" s="63">
        <v>2</v>
      </c>
      <c r="E28" s="32">
        <f>D28/11*100</f>
        <v>18.181818181818183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43"/>
      <c r="C29" s="14" t="s">
        <v>21</v>
      </c>
      <c r="D29" s="63">
        <v>0</v>
      </c>
      <c r="E29" s="32">
        <f>D29/11*100</f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143" t="s">
        <v>22</v>
      </c>
      <c r="C30" s="143"/>
      <c r="D30" s="143"/>
      <c r="E30" s="32">
        <f>(D26+D27)/11*100</f>
        <v>81.81818181818183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143" t="s">
        <v>23</v>
      </c>
      <c r="C31" s="143"/>
      <c r="D31" s="143"/>
      <c r="E31" s="32">
        <f>(D26+D27+D28)/11*100</f>
        <v>100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5.75">
      <c r="A32" s="5"/>
      <c r="B32" s="13"/>
      <c r="C32" s="13"/>
      <c r="D32" s="13"/>
      <c r="E32" s="3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15.75">
      <c r="A33" s="5"/>
      <c r="B33" s="13"/>
      <c r="C33" s="13"/>
      <c r="D33" s="13"/>
      <c r="E33" s="3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5.75">
      <c r="A35" s="5"/>
      <c r="B35" s="5" t="s">
        <v>25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5.75">
      <c r="A36" s="5"/>
      <c r="B36" s="14" t="s">
        <v>10</v>
      </c>
      <c r="C36" s="14">
        <v>1</v>
      </c>
      <c r="D36" s="14">
        <v>2</v>
      </c>
      <c r="E36" s="14">
        <v>3</v>
      </c>
      <c r="F36" s="14">
        <v>4</v>
      </c>
      <c r="G36" s="14">
        <v>5</v>
      </c>
      <c r="H36" s="14">
        <v>6</v>
      </c>
      <c r="I36" s="14">
        <v>7</v>
      </c>
      <c r="J36" s="14">
        <v>8</v>
      </c>
      <c r="K36" s="14">
        <v>9</v>
      </c>
      <c r="L36" s="14">
        <v>10</v>
      </c>
      <c r="M36" s="14">
        <v>11</v>
      </c>
      <c r="N36" s="14">
        <v>12</v>
      </c>
      <c r="O36" s="14">
        <v>13</v>
      </c>
      <c r="P36" s="14">
        <v>14</v>
      </c>
      <c r="Q36" s="14">
        <v>15</v>
      </c>
      <c r="R36" s="14">
        <v>16</v>
      </c>
      <c r="S36" s="11"/>
      <c r="T36" s="5"/>
      <c r="U36" s="5"/>
    </row>
    <row r="37" spans="1:21" s="4" customFormat="1" ht="15.75">
      <c r="A37" s="5"/>
      <c r="B37" s="14" t="s">
        <v>16</v>
      </c>
      <c r="C37" s="15">
        <f>SUM(C13:C23)</f>
        <v>11</v>
      </c>
      <c r="D37" s="15">
        <f aca="true" t="shared" si="0" ref="D37:O37">SUM(D13:D23)</f>
        <v>11</v>
      </c>
      <c r="E37" s="15">
        <f t="shared" si="0"/>
        <v>10</v>
      </c>
      <c r="F37" s="15">
        <f t="shared" si="0"/>
        <v>11</v>
      </c>
      <c r="G37" s="15">
        <f t="shared" si="0"/>
        <v>11</v>
      </c>
      <c r="H37" s="15">
        <f t="shared" si="0"/>
        <v>11</v>
      </c>
      <c r="I37" s="15">
        <f t="shared" si="0"/>
        <v>9</v>
      </c>
      <c r="J37" s="15">
        <f t="shared" si="0"/>
        <v>11</v>
      </c>
      <c r="K37" s="15">
        <f t="shared" si="0"/>
        <v>10</v>
      </c>
      <c r="L37" s="15">
        <f t="shared" si="0"/>
        <v>9</v>
      </c>
      <c r="M37" s="15">
        <f t="shared" si="0"/>
        <v>9</v>
      </c>
      <c r="N37" s="15">
        <f t="shared" si="0"/>
        <v>8</v>
      </c>
      <c r="O37" s="15">
        <f t="shared" si="0"/>
        <v>9</v>
      </c>
      <c r="P37" s="15">
        <v>0</v>
      </c>
      <c r="Q37" s="15">
        <v>0</v>
      </c>
      <c r="R37" s="15">
        <v>0</v>
      </c>
      <c r="S37" s="12"/>
      <c r="T37" s="5"/>
      <c r="U37" s="5"/>
    </row>
    <row r="38" spans="1:21" ht="15.75">
      <c r="A38" s="6"/>
      <c r="B38" s="14" t="s">
        <v>17</v>
      </c>
      <c r="C38" s="63">
        <f>C37/11*100</f>
        <v>100</v>
      </c>
      <c r="D38" s="63">
        <f aca="true" t="shared" si="1" ref="D38:R38">D37/11*100</f>
        <v>100</v>
      </c>
      <c r="E38" s="63">
        <f t="shared" si="1"/>
        <v>90.9090909090909</v>
      </c>
      <c r="F38" s="63">
        <f t="shared" si="1"/>
        <v>100</v>
      </c>
      <c r="G38" s="63">
        <f t="shared" si="1"/>
        <v>100</v>
      </c>
      <c r="H38" s="63">
        <f t="shared" si="1"/>
        <v>100</v>
      </c>
      <c r="I38" s="63">
        <f t="shared" si="1"/>
        <v>81.81818181818183</v>
      </c>
      <c r="J38" s="63">
        <f t="shared" si="1"/>
        <v>100</v>
      </c>
      <c r="K38" s="63">
        <f t="shared" si="1"/>
        <v>90.9090909090909</v>
      </c>
      <c r="L38" s="63">
        <f t="shared" si="1"/>
        <v>81.81818181818183</v>
      </c>
      <c r="M38" s="63">
        <f t="shared" si="1"/>
        <v>81.81818181818183</v>
      </c>
      <c r="N38" s="63">
        <f t="shared" si="1"/>
        <v>72.72727272727273</v>
      </c>
      <c r="O38" s="63">
        <f t="shared" si="1"/>
        <v>81.81818181818183</v>
      </c>
      <c r="P38" s="63">
        <f t="shared" si="1"/>
        <v>0</v>
      </c>
      <c r="Q38" s="63">
        <f t="shared" si="1"/>
        <v>0</v>
      </c>
      <c r="R38" s="63">
        <f t="shared" si="1"/>
        <v>0</v>
      </c>
      <c r="S38" s="13"/>
      <c r="T38" s="6"/>
      <c r="U38" s="6"/>
    </row>
    <row r="39" spans="1:2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6" t="s">
        <v>24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14" t="s">
        <v>10</v>
      </c>
      <c r="C41" s="14">
        <v>1</v>
      </c>
      <c r="D41" s="14">
        <v>2</v>
      </c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  <c r="N41" s="14">
        <v>12</v>
      </c>
      <c r="O41" s="14">
        <v>13</v>
      </c>
      <c r="P41" s="14">
        <v>14</v>
      </c>
      <c r="Q41" s="14">
        <v>15</v>
      </c>
      <c r="R41" s="14">
        <v>16</v>
      </c>
      <c r="S41" s="11"/>
      <c r="T41" s="6"/>
      <c r="U41" s="6"/>
    </row>
    <row r="42" spans="1:21" ht="15.75">
      <c r="A42" s="6"/>
      <c r="B42" s="14" t="s">
        <v>16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1</v>
      </c>
      <c r="N42" s="15">
        <v>2</v>
      </c>
      <c r="O42" s="15">
        <v>1</v>
      </c>
      <c r="P42" s="15">
        <v>4</v>
      </c>
      <c r="Q42" s="15">
        <v>4</v>
      </c>
      <c r="R42" s="15">
        <v>7</v>
      </c>
      <c r="S42" s="12"/>
      <c r="T42" s="6"/>
      <c r="U42" s="6"/>
    </row>
    <row r="43" spans="1:21" ht="15.75">
      <c r="A43" s="6"/>
      <c r="B43" s="14" t="s">
        <v>17</v>
      </c>
      <c r="C43" s="15">
        <f>C42/11*100</f>
        <v>0</v>
      </c>
      <c r="D43" s="15">
        <f aca="true" t="shared" si="2" ref="D43:R43">D42/11*100</f>
        <v>0</v>
      </c>
      <c r="E43" s="15">
        <f t="shared" si="2"/>
        <v>0</v>
      </c>
      <c r="F43" s="15">
        <f t="shared" si="2"/>
        <v>0</v>
      </c>
      <c r="G43" s="15">
        <f t="shared" si="2"/>
        <v>0</v>
      </c>
      <c r="H43" s="15">
        <f t="shared" si="2"/>
        <v>0</v>
      </c>
      <c r="I43" s="15">
        <f t="shared" si="2"/>
        <v>0</v>
      </c>
      <c r="J43" s="15">
        <f t="shared" si="2"/>
        <v>0</v>
      </c>
      <c r="K43" s="15">
        <f t="shared" si="2"/>
        <v>0</v>
      </c>
      <c r="L43" s="15">
        <f t="shared" si="2"/>
        <v>0</v>
      </c>
      <c r="M43" s="15">
        <f t="shared" si="2"/>
        <v>9.090909090909092</v>
      </c>
      <c r="N43" s="15">
        <f t="shared" si="2"/>
        <v>18.181818181818183</v>
      </c>
      <c r="O43" s="15">
        <f t="shared" si="2"/>
        <v>9.090909090909092</v>
      </c>
      <c r="P43" s="15">
        <f t="shared" si="2"/>
        <v>36.36363636363637</v>
      </c>
      <c r="Q43" s="15">
        <f t="shared" si="2"/>
        <v>36.36363636363637</v>
      </c>
      <c r="R43" s="15">
        <f t="shared" si="2"/>
        <v>63.63636363636363</v>
      </c>
      <c r="S43" s="12"/>
      <c r="T43" s="6"/>
      <c r="U43" s="6"/>
    </row>
    <row r="44" spans="1:2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6" t="s">
        <v>26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>
      <c r="A46" s="6"/>
      <c r="B46" s="14" t="s">
        <v>10</v>
      </c>
      <c r="C46" s="14">
        <v>14</v>
      </c>
      <c r="D46" s="14">
        <v>15</v>
      </c>
      <c r="E46" s="14">
        <v>16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>
      <c r="A47" s="6"/>
      <c r="B47" s="14" t="s">
        <v>16</v>
      </c>
      <c r="C47" s="15">
        <v>5</v>
      </c>
      <c r="D47" s="15">
        <v>6</v>
      </c>
      <c r="E47" s="15">
        <v>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75">
      <c r="A48" s="6"/>
      <c r="B48" s="14" t="s">
        <v>17</v>
      </c>
      <c r="C48" s="63">
        <f>C47/11*100</f>
        <v>45.45454545454545</v>
      </c>
      <c r="D48" s="70">
        <f>D47/11*100</f>
        <v>54.54545454545454</v>
      </c>
      <c r="E48" s="70">
        <f>E47/11*100</f>
        <v>18.181818181818183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6"/>
      <c r="B50" s="6" t="s">
        <v>27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26.25" customHeight="1">
      <c r="A51" s="6"/>
      <c r="B51" s="64" t="s">
        <v>10</v>
      </c>
      <c r="C51" s="144" t="s">
        <v>28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5" t="s">
        <v>30</v>
      </c>
      <c r="O51" s="145"/>
      <c r="P51" s="145"/>
      <c r="Q51" s="2"/>
      <c r="R51" s="2"/>
      <c r="S51" s="2"/>
      <c r="T51" s="62"/>
      <c r="U51" s="6"/>
    </row>
    <row r="52" spans="1:21" ht="15.75">
      <c r="A52" s="6"/>
      <c r="B52" s="146">
        <v>14</v>
      </c>
      <c r="C52" s="95" t="s">
        <v>29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47">
        <v>1</v>
      </c>
      <c r="O52" s="147"/>
      <c r="P52" s="147"/>
      <c r="Q52" s="18"/>
      <c r="R52" s="18"/>
      <c r="S52" s="18"/>
      <c r="T52" s="6"/>
      <c r="U52" s="6"/>
    </row>
    <row r="53" spans="1:21" ht="15.75">
      <c r="A53" s="6"/>
      <c r="B53" s="146"/>
      <c r="C53" s="95" t="s">
        <v>31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47">
        <v>5</v>
      </c>
      <c r="O53" s="147"/>
      <c r="P53" s="147"/>
      <c r="Q53" s="6"/>
      <c r="R53" s="6"/>
      <c r="S53" s="6"/>
      <c r="T53" s="6"/>
      <c r="U53" s="6"/>
    </row>
    <row r="54" spans="1:21" ht="15.75">
      <c r="A54" s="6"/>
      <c r="B54" s="146"/>
      <c r="C54" s="95" t="s">
        <v>32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47">
        <v>1</v>
      </c>
      <c r="O54" s="147"/>
      <c r="P54" s="147"/>
      <c r="Q54" s="6"/>
      <c r="R54" s="6"/>
      <c r="S54" s="6"/>
      <c r="T54" s="6"/>
      <c r="U54" s="6"/>
    </row>
    <row r="55" spans="1:21" ht="15.75">
      <c r="A55" s="6"/>
      <c r="B55" s="146"/>
      <c r="C55" s="95" t="s">
        <v>33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47">
        <v>0</v>
      </c>
      <c r="O55" s="147"/>
      <c r="P55" s="147"/>
      <c r="Q55" s="6"/>
      <c r="R55" s="6"/>
      <c r="S55" s="6"/>
      <c r="T55" s="6"/>
      <c r="U55" s="6"/>
    </row>
    <row r="56" spans="1:21" ht="15.75">
      <c r="A56" s="6"/>
      <c r="B56" s="146"/>
      <c r="C56" s="95" t="s">
        <v>34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7">
        <v>0</v>
      </c>
      <c r="O56" s="147"/>
      <c r="P56" s="147"/>
      <c r="Q56" s="6"/>
      <c r="R56" s="6"/>
      <c r="S56" s="6"/>
      <c r="T56" s="6"/>
      <c r="U56" s="6"/>
    </row>
    <row r="57" spans="2:16" ht="15.75">
      <c r="B57" s="148">
        <v>15</v>
      </c>
      <c r="C57" s="95" t="s">
        <v>36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9">
        <v>4</v>
      </c>
      <c r="O57" s="149"/>
      <c r="P57" s="149"/>
    </row>
    <row r="58" spans="2:16" ht="15.75">
      <c r="B58" s="148"/>
      <c r="C58" s="95" t="s">
        <v>35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51">
        <v>4</v>
      </c>
      <c r="O58" s="152"/>
      <c r="P58" s="153"/>
    </row>
    <row r="59" spans="2:16" ht="15.75">
      <c r="B59" s="148"/>
      <c r="C59" s="95" t="s">
        <v>37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9">
        <v>4</v>
      </c>
      <c r="O59" s="149"/>
      <c r="P59" s="149"/>
    </row>
    <row r="60" spans="2:16" ht="15.75">
      <c r="B60" s="148"/>
      <c r="C60" s="95" t="s">
        <v>32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9">
        <v>1</v>
      </c>
      <c r="O60" s="149"/>
      <c r="P60" s="149"/>
    </row>
    <row r="61" spans="2:16" ht="15.75">
      <c r="B61" s="148"/>
      <c r="C61" s="95" t="s">
        <v>34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0">
        <v>0</v>
      </c>
      <c r="O61" s="150"/>
      <c r="P61" s="91"/>
    </row>
    <row r="62" spans="2:16" ht="15.75">
      <c r="B62" s="94">
        <v>16</v>
      </c>
      <c r="C62" s="95" t="s">
        <v>29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49">
        <v>1</v>
      </c>
      <c r="O62" s="149"/>
      <c r="P62" s="149"/>
    </row>
    <row r="63" spans="2:16" ht="15.75">
      <c r="B63" s="94"/>
      <c r="C63" s="95" t="s">
        <v>38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9">
        <v>5</v>
      </c>
      <c r="O63" s="149"/>
      <c r="P63" s="149"/>
    </row>
    <row r="64" spans="2:16" ht="15.75">
      <c r="B64" s="94"/>
      <c r="C64" s="95" t="s">
        <v>32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49">
        <v>1</v>
      </c>
      <c r="O64" s="149"/>
      <c r="P64" s="149"/>
    </row>
    <row r="65" spans="2:16" ht="15.75">
      <c r="B65" s="94"/>
      <c r="C65" s="95" t="s">
        <v>39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49">
        <v>0</v>
      </c>
      <c r="O65" s="149"/>
      <c r="P65" s="149"/>
    </row>
    <row r="66" spans="2:16" ht="15.75">
      <c r="B66" s="94"/>
      <c r="C66" s="95" t="s">
        <v>40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9">
        <v>0</v>
      </c>
      <c r="O66" s="149"/>
      <c r="P66" s="149"/>
    </row>
  </sheetData>
  <sheetProtection/>
  <mergeCells count="50">
    <mergeCell ref="C66:M66"/>
    <mergeCell ref="N66:P66"/>
    <mergeCell ref="N61:P61"/>
    <mergeCell ref="B62:B66"/>
    <mergeCell ref="C62:M62"/>
    <mergeCell ref="N62:P62"/>
    <mergeCell ref="C63:M63"/>
    <mergeCell ref="N63:P63"/>
    <mergeCell ref="C64:M64"/>
    <mergeCell ref="N64:P64"/>
    <mergeCell ref="C65:M65"/>
    <mergeCell ref="N65:P65"/>
    <mergeCell ref="B57:B61"/>
    <mergeCell ref="C57:M57"/>
    <mergeCell ref="N57:P57"/>
    <mergeCell ref="C58:M58"/>
    <mergeCell ref="N58:P58"/>
    <mergeCell ref="C59:M59"/>
    <mergeCell ref="N59:P59"/>
    <mergeCell ref="C60:M60"/>
    <mergeCell ref="N60:P60"/>
    <mergeCell ref="C61:M61"/>
    <mergeCell ref="C54:M54"/>
    <mergeCell ref="N54:P54"/>
    <mergeCell ref="C55:M55"/>
    <mergeCell ref="N55:P55"/>
    <mergeCell ref="C56:M56"/>
    <mergeCell ref="N56:P56"/>
    <mergeCell ref="B25:B29"/>
    <mergeCell ref="B30:D30"/>
    <mergeCell ref="B31:D31"/>
    <mergeCell ref="C51:M51"/>
    <mergeCell ref="N51:P51"/>
    <mergeCell ref="B52:B56"/>
    <mergeCell ref="C52:M52"/>
    <mergeCell ref="N52:P52"/>
    <mergeCell ref="C53:M53"/>
    <mergeCell ref="N53:P53"/>
    <mergeCell ref="A11:A12"/>
    <mergeCell ref="B11:B12"/>
    <mergeCell ref="C11:R11"/>
    <mergeCell ref="S11:S12"/>
    <mergeCell ref="T11:T12"/>
    <mergeCell ref="U11:U12"/>
    <mergeCell ref="A1:L1"/>
    <mergeCell ref="B3:M3"/>
    <mergeCell ref="B4:M4"/>
    <mergeCell ref="B6:H6"/>
    <mergeCell ref="B8:D8"/>
    <mergeCell ref="B9:E9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8"/>
  <sheetViews>
    <sheetView zoomScalePageLayoutView="0" workbookViewId="0" topLeftCell="A34">
      <selection activeCell="D234" sqref="D234"/>
    </sheetView>
  </sheetViews>
  <sheetFormatPr defaultColWidth="9.140625" defaultRowHeight="15"/>
  <cols>
    <col min="1" max="1" width="5.7109375" style="0" customWidth="1"/>
    <col min="2" max="2" width="25.2812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5.8515625" style="0" customWidth="1"/>
    <col min="20" max="20" width="6.7109375" style="0" customWidth="1"/>
    <col min="21" max="21" width="6.57421875" style="0" customWidth="1"/>
  </cols>
  <sheetData>
    <row r="1" spans="1:12" ht="15.75">
      <c r="A1" s="114" t="s">
        <v>291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288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308</v>
      </c>
      <c r="C6" s="117"/>
      <c r="D6" s="117"/>
      <c r="E6" s="117"/>
      <c r="F6" s="117"/>
      <c r="G6" s="117"/>
      <c r="H6" s="117"/>
    </row>
    <row r="8" spans="2:4" ht="15.75">
      <c r="B8" s="117" t="s">
        <v>242</v>
      </c>
      <c r="C8" s="117"/>
      <c r="D8" s="117"/>
    </row>
    <row r="9" spans="2:5" ht="15.75">
      <c r="B9" s="117" t="s">
        <v>289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02"/>
      <c r="C12" s="61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120"/>
      <c r="T12" s="155"/>
      <c r="U12" s="157"/>
    </row>
    <row r="13" spans="1:21" s="4" customFormat="1" ht="18" customHeight="1">
      <c r="A13" s="67">
        <v>1</v>
      </c>
      <c r="B13" s="9" t="s">
        <v>367</v>
      </c>
      <c r="C13" s="68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0</v>
      </c>
      <c r="M13" s="8">
        <v>0</v>
      </c>
      <c r="N13" s="8">
        <v>1</v>
      </c>
      <c r="O13" s="8">
        <v>1</v>
      </c>
      <c r="P13" s="8">
        <v>0</v>
      </c>
      <c r="Q13" s="8">
        <v>2</v>
      </c>
      <c r="R13" s="8">
        <v>0</v>
      </c>
      <c r="S13" s="48">
        <v>1</v>
      </c>
      <c r="T13" s="10">
        <f>SUM(C13:R13)</f>
        <v>13</v>
      </c>
      <c r="U13" s="10">
        <v>4</v>
      </c>
    </row>
    <row r="14" spans="1:21" s="4" customFormat="1" ht="18" customHeight="1">
      <c r="A14" s="67">
        <v>2</v>
      </c>
      <c r="B14" s="9" t="s">
        <v>309</v>
      </c>
      <c r="C14" s="68">
        <v>1</v>
      </c>
      <c r="D14" s="9">
        <v>1</v>
      </c>
      <c r="E14" s="9">
        <v>0</v>
      </c>
      <c r="F14" s="9">
        <v>0</v>
      </c>
      <c r="G14" s="9">
        <v>0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8">
        <v>0</v>
      </c>
      <c r="N14" s="8">
        <v>1</v>
      </c>
      <c r="O14" s="8">
        <v>1</v>
      </c>
      <c r="P14" s="8">
        <v>0</v>
      </c>
      <c r="Q14" s="8">
        <v>0</v>
      </c>
      <c r="R14" s="8">
        <v>0</v>
      </c>
      <c r="S14" s="48">
        <v>4</v>
      </c>
      <c r="T14" s="10">
        <f aca="true" t="shared" si="0" ref="T14:T34">SUM(C14:R14)</f>
        <v>9</v>
      </c>
      <c r="U14" s="10">
        <v>3</v>
      </c>
    </row>
    <row r="15" spans="1:21" s="4" customFormat="1" ht="18" customHeight="1">
      <c r="A15" s="67">
        <v>3</v>
      </c>
      <c r="B15" s="9" t="s">
        <v>310</v>
      </c>
      <c r="C15" s="68">
        <v>1</v>
      </c>
      <c r="D15" s="9">
        <v>1</v>
      </c>
      <c r="E15" s="9">
        <v>1</v>
      </c>
      <c r="F15" s="9">
        <v>1</v>
      </c>
      <c r="G15" s="9">
        <v>1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 s="48">
        <v>2</v>
      </c>
      <c r="T15" s="10">
        <f t="shared" si="0"/>
        <v>7</v>
      </c>
      <c r="U15" s="10">
        <v>3</v>
      </c>
    </row>
    <row r="16" spans="1:21" s="4" customFormat="1" ht="18" customHeight="1">
      <c r="A16" s="67">
        <v>4</v>
      </c>
      <c r="B16" s="9" t="s">
        <v>311</v>
      </c>
      <c r="C16" s="68">
        <v>1</v>
      </c>
      <c r="D16" s="9">
        <v>1</v>
      </c>
      <c r="E16" s="9">
        <v>0</v>
      </c>
      <c r="F16" s="9">
        <v>1</v>
      </c>
      <c r="G16" s="9">
        <v>1</v>
      </c>
      <c r="H16" s="9">
        <v>0</v>
      </c>
      <c r="I16" s="9">
        <v>0</v>
      </c>
      <c r="J16" s="9">
        <v>1</v>
      </c>
      <c r="K16" s="9">
        <v>1</v>
      </c>
      <c r="L16" s="9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48">
        <v>3</v>
      </c>
      <c r="T16" s="10">
        <f t="shared" si="0"/>
        <v>7</v>
      </c>
      <c r="U16" s="10">
        <v>3</v>
      </c>
    </row>
    <row r="17" spans="1:21" s="4" customFormat="1" ht="18" customHeight="1">
      <c r="A17" s="67">
        <v>5</v>
      </c>
      <c r="B17" s="9" t="s">
        <v>312</v>
      </c>
      <c r="C17" s="68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0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8">
        <v>0</v>
      </c>
      <c r="S17" s="48">
        <v>4</v>
      </c>
      <c r="T17" s="10">
        <f t="shared" si="0"/>
        <v>10</v>
      </c>
      <c r="U17" s="10">
        <v>3</v>
      </c>
    </row>
    <row r="18" spans="1:21" s="4" customFormat="1" ht="18" customHeight="1">
      <c r="A18" s="67">
        <v>6</v>
      </c>
      <c r="B18" s="9" t="s">
        <v>313</v>
      </c>
      <c r="C18" s="68">
        <v>0</v>
      </c>
      <c r="D18" s="9">
        <v>1</v>
      </c>
      <c r="E18" s="9">
        <v>0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8">
        <v>0</v>
      </c>
      <c r="N18" s="8">
        <v>1</v>
      </c>
      <c r="O18" s="8">
        <v>1</v>
      </c>
      <c r="P18" s="8">
        <v>0</v>
      </c>
      <c r="Q18" s="8">
        <v>0</v>
      </c>
      <c r="R18" s="8">
        <v>0</v>
      </c>
      <c r="S18" s="48">
        <v>2</v>
      </c>
      <c r="T18" s="10">
        <f t="shared" si="0"/>
        <v>10</v>
      </c>
      <c r="U18" s="10">
        <v>3</v>
      </c>
    </row>
    <row r="19" spans="1:21" s="4" customFormat="1" ht="18" customHeight="1">
      <c r="A19" s="67">
        <v>7</v>
      </c>
      <c r="B19" s="9" t="s">
        <v>314</v>
      </c>
      <c r="C19" s="68">
        <v>1</v>
      </c>
      <c r="D19" s="9">
        <v>1</v>
      </c>
      <c r="E19" s="9">
        <v>1</v>
      </c>
      <c r="F19" s="9">
        <v>0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8">
        <v>1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48">
        <v>3</v>
      </c>
      <c r="T19" s="10">
        <f t="shared" si="0"/>
        <v>11</v>
      </c>
      <c r="U19" s="10">
        <v>4</v>
      </c>
    </row>
    <row r="20" spans="1:21" s="4" customFormat="1" ht="18" customHeight="1">
      <c r="A20" s="67">
        <v>8</v>
      </c>
      <c r="B20" s="9" t="s">
        <v>315</v>
      </c>
      <c r="C20" s="68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8">
        <v>0</v>
      </c>
      <c r="N20" s="8">
        <v>1</v>
      </c>
      <c r="O20" s="8">
        <v>1</v>
      </c>
      <c r="P20" s="8">
        <v>2</v>
      </c>
      <c r="Q20" s="8">
        <v>2</v>
      </c>
      <c r="R20" s="8">
        <v>0</v>
      </c>
      <c r="S20" s="48">
        <v>2</v>
      </c>
      <c r="T20" s="10">
        <f t="shared" si="0"/>
        <v>16</v>
      </c>
      <c r="U20" s="10">
        <v>5</v>
      </c>
    </row>
    <row r="21" spans="1:21" s="4" customFormat="1" ht="18" customHeight="1">
      <c r="A21" s="67">
        <v>9</v>
      </c>
      <c r="B21" s="9" t="s">
        <v>316</v>
      </c>
      <c r="C21" s="68">
        <v>1</v>
      </c>
      <c r="D21" s="9">
        <v>1</v>
      </c>
      <c r="E21" s="9">
        <v>1</v>
      </c>
      <c r="F21" s="9">
        <v>0</v>
      </c>
      <c r="G21" s="9">
        <v>1</v>
      </c>
      <c r="H21" s="9">
        <v>1</v>
      </c>
      <c r="I21" s="9">
        <v>1</v>
      </c>
      <c r="J21" s="9">
        <v>0</v>
      </c>
      <c r="K21" s="9">
        <v>1</v>
      </c>
      <c r="L21" s="9">
        <v>1</v>
      </c>
      <c r="M21" s="8">
        <v>0</v>
      </c>
      <c r="N21" s="8">
        <v>1</v>
      </c>
      <c r="O21" s="8">
        <v>1</v>
      </c>
      <c r="P21" s="8">
        <v>1</v>
      </c>
      <c r="Q21" s="8">
        <v>0</v>
      </c>
      <c r="R21" s="8">
        <v>0</v>
      </c>
      <c r="S21" s="48">
        <v>4</v>
      </c>
      <c r="T21" s="10">
        <f t="shared" si="0"/>
        <v>11</v>
      </c>
      <c r="U21" s="10">
        <v>4</v>
      </c>
    </row>
    <row r="22" spans="1:21" s="4" customFormat="1" ht="18" customHeight="1">
      <c r="A22" s="67">
        <v>10</v>
      </c>
      <c r="B22" s="9" t="s">
        <v>317</v>
      </c>
      <c r="C22" s="68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0</v>
      </c>
      <c r="K22" s="9">
        <v>1</v>
      </c>
      <c r="L22" s="9">
        <v>1</v>
      </c>
      <c r="M22" s="8">
        <v>1</v>
      </c>
      <c r="N22" s="8">
        <v>0</v>
      </c>
      <c r="O22" s="8">
        <v>1</v>
      </c>
      <c r="P22" s="8">
        <v>2</v>
      </c>
      <c r="Q22" s="8">
        <v>2</v>
      </c>
      <c r="R22" s="8">
        <v>2</v>
      </c>
      <c r="S22" s="48">
        <v>1</v>
      </c>
      <c r="T22" s="10">
        <f t="shared" si="0"/>
        <v>17</v>
      </c>
      <c r="U22" s="10">
        <v>5</v>
      </c>
    </row>
    <row r="23" spans="1:21" s="4" customFormat="1" ht="18" customHeight="1">
      <c r="A23" s="67">
        <v>11</v>
      </c>
      <c r="B23" s="9" t="s">
        <v>318</v>
      </c>
      <c r="C23" s="68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0</v>
      </c>
      <c r="L23" s="9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48">
        <v>2</v>
      </c>
      <c r="T23" s="10">
        <f t="shared" si="0"/>
        <v>9</v>
      </c>
      <c r="U23" s="10">
        <v>3</v>
      </c>
    </row>
    <row r="24" spans="1:21" s="4" customFormat="1" ht="18" customHeight="1">
      <c r="A24" s="67">
        <v>12</v>
      </c>
      <c r="B24" s="9" t="s">
        <v>319</v>
      </c>
      <c r="C24" s="68">
        <v>1</v>
      </c>
      <c r="D24" s="9">
        <v>1</v>
      </c>
      <c r="E24" s="9">
        <v>1</v>
      </c>
      <c r="F24" s="9">
        <v>1</v>
      </c>
      <c r="G24" s="9">
        <v>1</v>
      </c>
      <c r="H24" s="9">
        <v>0</v>
      </c>
      <c r="I24" s="9">
        <v>1</v>
      </c>
      <c r="J24" s="9">
        <v>0</v>
      </c>
      <c r="K24" s="9">
        <v>1</v>
      </c>
      <c r="L24" s="9">
        <v>0</v>
      </c>
      <c r="M24" s="8">
        <v>1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48">
        <v>1</v>
      </c>
      <c r="T24" s="10">
        <f t="shared" si="0"/>
        <v>9</v>
      </c>
      <c r="U24" s="10">
        <v>3</v>
      </c>
    </row>
    <row r="25" spans="1:21" s="4" customFormat="1" ht="18" customHeight="1">
      <c r="A25" s="67">
        <v>13</v>
      </c>
      <c r="B25" s="9" t="s">
        <v>320</v>
      </c>
      <c r="C25" s="68">
        <v>0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8">
        <v>0</v>
      </c>
      <c r="N25" s="8">
        <v>1</v>
      </c>
      <c r="O25" s="8">
        <v>0</v>
      </c>
      <c r="P25" s="8">
        <v>2</v>
      </c>
      <c r="Q25" s="8">
        <v>0</v>
      </c>
      <c r="R25" s="8">
        <v>2</v>
      </c>
      <c r="S25" s="48">
        <v>1</v>
      </c>
      <c r="T25" s="10">
        <f t="shared" si="0"/>
        <v>14</v>
      </c>
      <c r="U25" s="10">
        <v>4</v>
      </c>
    </row>
    <row r="26" spans="1:21" s="4" customFormat="1" ht="18" customHeight="1">
      <c r="A26" s="67">
        <v>14</v>
      </c>
      <c r="B26" s="9" t="s">
        <v>321</v>
      </c>
      <c r="C26" s="68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8">
        <v>1</v>
      </c>
      <c r="N26" s="8">
        <v>1</v>
      </c>
      <c r="O26" s="8">
        <v>0</v>
      </c>
      <c r="P26" s="8">
        <v>2</v>
      </c>
      <c r="Q26" s="8">
        <v>2</v>
      </c>
      <c r="R26" s="8">
        <v>0</v>
      </c>
      <c r="S26" s="48">
        <v>2</v>
      </c>
      <c r="T26" s="10">
        <f t="shared" si="0"/>
        <v>16</v>
      </c>
      <c r="U26" s="10">
        <v>5</v>
      </c>
    </row>
    <row r="27" spans="1:21" s="4" customFormat="1" ht="18" customHeight="1">
      <c r="A27" s="67">
        <v>15</v>
      </c>
      <c r="B27" s="9" t="s">
        <v>322</v>
      </c>
      <c r="C27" s="68">
        <v>0</v>
      </c>
      <c r="D27" s="9">
        <v>1</v>
      </c>
      <c r="E27" s="9">
        <v>1</v>
      </c>
      <c r="F27" s="9">
        <v>1</v>
      </c>
      <c r="G27" s="9">
        <v>0</v>
      </c>
      <c r="H27" s="9">
        <v>1</v>
      </c>
      <c r="I27" s="9">
        <v>1</v>
      </c>
      <c r="J27" s="9">
        <v>0</v>
      </c>
      <c r="K27" s="9">
        <v>0</v>
      </c>
      <c r="L27" s="9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48">
        <v>1</v>
      </c>
      <c r="T27" s="10">
        <f t="shared" si="0"/>
        <v>5</v>
      </c>
      <c r="U27" s="10">
        <v>2</v>
      </c>
    </row>
    <row r="28" spans="1:21" s="4" customFormat="1" ht="18" customHeight="1">
      <c r="A28" s="67">
        <v>16</v>
      </c>
      <c r="B28" s="9" t="s">
        <v>323</v>
      </c>
      <c r="C28" s="68">
        <v>1</v>
      </c>
      <c r="D28" s="9">
        <v>1</v>
      </c>
      <c r="E28" s="9">
        <v>0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1</v>
      </c>
      <c r="L28" s="9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48">
        <v>3</v>
      </c>
      <c r="T28" s="10">
        <f t="shared" si="0"/>
        <v>6</v>
      </c>
      <c r="U28" s="10">
        <v>2</v>
      </c>
    </row>
    <row r="29" spans="1:21" s="4" customFormat="1" ht="18" customHeight="1">
      <c r="A29" s="67">
        <v>17</v>
      </c>
      <c r="B29" s="9" t="s">
        <v>68</v>
      </c>
      <c r="C29" s="68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0</v>
      </c>
      <c r="M29" s="8">
        <v>0</v>
      </c>
      <c r="N29" s="8">
        <v>1</v>
      </c>
      <c r="O29" s="8">
        <v>1</v>
      </c>
      <c r="P29" s="8">
        <v>2</v>
      </c>
      <c r="Q29" s="8">
        <v>2</v>
      </c>
      <c r="R29" s="8">
        <v>3</v>
      </c>
      <c r="S29" s="48">
        <v>1</v>
      </c>
      <c r="T29" s="10">
        <f t="shared" si="0"/>
        <v>18</v>
      </c>
      <c r="U29" s="10">
        <v>5</v>
      </c>
    </row>
    <row r="30" spans="1:21" s="4" customFormat="1" ht="18" customHeight="1">
      <c r="A30" s="67">
        <v>18</v>
      </c>
      <c r="B30" s="9" t="s">
        <v>324</v>
      </c>
      <c r="C30" s="68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0</v>
      </c>
      <c r="M30" s="8">
        <v>0</v>
      </c>
      <c r="N30" s="8">
        <v>1</v>
      </c>
      <c r="O30" s="8">
        <v>1</v>
      </c>
      <c r="P30" s="8">
        <v>1</v>
      </c>
      <c r="Q30" s="8">
        <v>2</v>
      </c>
      <c r="R30" s="8">
        <v>0</v>
      </c>
      <c r="S30" s="48">
        <v>3</v>
      </c>
      <c r="T30" s="10">
        <f t="shared" si="0"/>
        <v>14</v>
      </c>
      <c r="U30" s="10">
        <v>4</v>
      </c>
    </row>
    <row r="31" spans="1:21" s="4" customFormat="1" ht="18" customHeight="1">
      <c r="A31" s="67">
        <v>19</v>
      </c>
      <c r="B31" s="9" t="s">
        <v>325</v>
      </c>
      <c r="C31" s="68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0</v>
      </c>
      <c r="J31" s="9">
        <v>1</v>
      </c>
      <c r="K31" s="9">
        <v>1</v>
      </c>
      <c r="L31" s="9">
        <v>0</v>
      </c>
      <c r="M31" s="8">
        <v>0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48">
        <v>2</v>
      </c>
      <c r="T31" s="10">
        <f t="shared" si="0"/>
        <v>9</v>
      </c>
      <c r="U31" s="10">
        <v>3</v>
      </c>
    </row>
    <row r="32" spans="1:21" s="4" customFormat="1" ht="18" customHeight="1">
      <c r="A32" s="67">
        <v>20</v>
      </c>
      <c r="B32" s="9" t="s">
        <v>326</v>
      </c>
      <c r="C32" s="68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8">
        <v>0</v>
      </c>
      <c r="N32" s="8">
        <v>1</v>
      </c>
      <c r="O32" s="8">
        <v>0</v>
      </c>
      <c r="P32" s="8">
        <v>0</v>
      </c>
      <c r="Q32" s="8">
        <v>0</v>
      </c>
      <c r="R32" s="8">
        <v>0</v>
      </c>
      <c r="S32" s="48">
        <v>4</v>
      </c>
      <c r="T32" s="10">
        <f t="shared" si="0"/>
        <v>11</v>
      </c>
      <c r="U32" s="10">
        <v>4</v>
      </c>
    </row>
    <row r="33" spans="1:21" s="4" customFormat="1" ht="18" customHeight="1">
      <c r="A33" s="67">
        <v>21</v>
      </c>
      <c r="B33" s="9" t="s">
        <v>327</v>
      </c>
      <c r="C33" s="68">
        <v>1</v>
      </c>
      <c r="D33" s="9">
        <v>1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8">
        <v>0</v>
      </c>
      <c r="N33" s="8">
        <v>1</v>
      </c>
      <c r="O33" s="8">
        <v>1</v>
      </c>
      <c r="P33" s="8">
        <v>0</v>
      </c>
      <c r="Q33" s="8">
        <v>2</v>
      </c>
      <c r="R33" s="8">
        <v>0</v>
      </c>
      <c r="S33" s="48">
        <v>4</v>
      </c>
      <c r="T33" s="10">
        <f t="shared" si="0"/>
        <v>12</v>
      </c>
      <c r="U33" s="10">
        <v>4</v>
      </c>
    </row>
    <row r="34" spans="1:21" s="4" customFormat="1" ht="18" customHeight="1">
      <c r="A34" s="67">
        <v>22</v>
      </c>
      <c r="B34" s="9" t="s">
        <v>328</v>
      </c>
      <c r="C34" s="68">
        <v>1</v>
      </c>
      <c r="D34" s="9">
        <v>1</v>
      </c>
      <c r="E34" s="9">
        <v>0</v>
      </c>
      <c r="F34" s="9">
        <v>0</v>
      </c>
      <c r="G34" s="9">
        <v>1</v>
      </c>
      <c r="H34" s="9">
        <v>1</v>
      </c>
      <c r="I34" s="9">
        <v>0</v>
      </c>
      <c r="J34" s="9">
        <v>1</v>
      </c>
      <c r="K34" s="9">
        <v>1</v>
      </c>
      <c r="L34" s="9">
        <v>0</v>
      </c>
      <c r="M34" s="8">
        <v>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48">
        <v>3</v>
      </c>
      <c r="T34" s="10">
        <f t="shared" si="0"/>
        <v>7</v>
      </c>
      <c r="U34" s="10">
        <v>3</v>
      </c>
    </row>
    <row r="35" spans="1:21" s="4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5.75">
      <c r="A36" s="5"/>
      <c r="B36" s="143" t="s">
        <v>15</v>
      </c>
      <c r="C36" s="15"/>
      <c r="D36" s="14" t="s">
        <v>16</v>
      </c>
      <c r="E36" s="14" t="s">
        <v>17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15.75">
      <c r="A37" s="5"/>
      <c r="B37" s="143"/>
      <c r="C37" s="14" t="s">
        <v>18</v>
      </c>
      <c r="D37" s="59">
        <v>4</v>
      </c>
      <c r="E37" s="32">
        <f>D37/22*100</f>
        <v>18.181818181818183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15.75">
      <c r="A38" s="5"/>
      <c r="B38" s="143"/>
      <c r="C38" s="14" t="s">
        <v>19</v>
      </c>
      <c r="D38" s="59">
        <v>7</v>
      </c>
      <c r="E38" s="32">
        <f>D38/22*100</f>
        <v>31.818181818181817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4" customFormat="1" ht="15.75">
      <c r="A39" s="5"/>
      <c r="B39" s="143"/>
      <c r="C39" s="14" t="s">
        <v>20</v>
      </c>
      <c r="D39" s="59">
        <v>9</v>
      </c>
      <c r="E39" s="32">
        <f>D39/22*100</f>
        <v>40.909090909090914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4" customFormat="1" ht="15.75">
      <c r="A40" s="5"/>
      <c r="B40" s="143"/>
      <c r="C40" s="14" t="s">
        <v>21</v>
      </c>
      <c r="D40" s="59">
        <v>2</v>
      </c>
      <c r="E40" s="32">
        <f>D40/22*100</f>
        <v>9.090909090909092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4" customFormat="1" ht="15.75">
      <c r="A41" s="5"/>
      <c r="B41" s="143" t="s">
        <v>22</v>
      </c>
      <c r="C41" s="143"/>
      <c r="D41" s="143"/>
      <c r="E41" s="32">
        <f>(D37+D38)/22*100</f>
        <v>50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4" customFormat="1" ht="15.75">
      <c r="A42" s="5"/>
      <c r="B42" s="143" t="s">
        <v>23</v>
      </c>
      <c r="C42" s="143"/>
      <c r="D42" s="143"/>
      <c r="E42" s="32">
        <f>(D37+D38+D39)/22*100</f>
        <v>90.9090909090909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4" customFormat="1" ht="15.75">
      <c r="A43" s="5"/>
      <c r="B43" s="13"/>
      <c r="C43" s="13"/>
      <c r="D43" s="13"/>
      <c r="E43" s="3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4" customFormat="1" ht="15.75">
      <c r="A44" s="5"/>
      <c r="B44" s="13"/>
      <c r="C44" s="13"/>
      <c r="D44" s="13"/>
      <c r="E44" s="3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4" customFormat="1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" customFormat="1" ht="15.75">
      <c r="A46" s="5"/>
      <c r="B46" s="5" t="s">
        <v>25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4" customFormat="1" ht="15.75">
      <c r="A47" s="5"/>
      <c r="B47" s="14" t="s">
        <v>10</v>
      </c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1"/>
      <c r="T47" s="5"/>
      <c r="U47" s="5"/>
    </row>
    <row r="48" spans="1:21" s="4" customFormat="1" ht="15.75">
      <c r="A48" s="5"/>
      <c r="B48" s="14" t="s">
        <v>16</v>
      </c>
      <c r="C48" s="15">
        <f>SUM(C13:C34)</f>
        <v>19</v>
      </c>
      <c r="D48" s="15">
        <f aca="true" t="shared" si="1" ref="D48:R48">SUM(D13:D34)</f>
        <v>22</v>
      </c>
      <c r="E48" s="15">
        <f t="shared" si="1"/>
        <v>16</v>
      </c>
      <c r="F48" s="15">
        <f t="shared" si="1"/>
        <v>17</v>
      </c>
      <c r="G48" s="15">
        <f t="shared" si="1"/>
        <v>20</v>
      </c>
      <c r="H48" s="15">
        <f t="shared" si="1"/>
        <v>18</v>
      </c>
      <c r="I48" s="15">
        <f t="shared" si="1"/>
        <v>17</v>
      </c>
      <c r="J48" s="15">
        <f t="shared" si="1"/>
        <v>17</v>
      </c>
      <c r="K48" s="15">
        <f t="shared" si="1"/>
        <v>20</v>
      </c>
      <c r="L48" s="15">
        <f t="shared" si="1"/>
        <v>11</v>
      </c>
      <c r="M48" s="15">
        <f t="shared" si="1"/>
        <v>5</v>
      </c>
      <c r="N48" s="15">
        <f t="shared" si="1"/>
        <v>13</v>
      </c>
      <c r="O48" s="15">
        <f t="shared" si="1"/>
        <v>11</v>
      </c>
      <c r="P48" s="15">
        <f t="shared" si="1"/>
        <v>14</v>
      </c>
      <c r="Q48" s="15">
        <f t="shared" si="1"/>
        <v>14</v>
      </c>
      <c r="R48" s="15">
        <f t="shared" si="1"/>
        <v>7</v>
      </c>
      <c r="S48" s="12"/>
      <c r="T48" s="5"/>
      <c r="U48" s="5"/>
    </row>
    <row r="49" spans="1:21" ht="15.75">
      <c r="A49" s="6"/>
      <c r="B49" s="14" t="s">
        <v>17</v>
      </c>
      <c r="C49" s="59">
        <f>C48/22*100</f>
        <v>86.36363636363636</v>
      </c>
      <c r="D49" s="59">
        <f aca="true" t="shared" si="2" ref="D49:R49">D48/22*100</f>
        <v>100</v>
      </c>
      <c r="E49" s="59">
        <f t="shared" si="2"/>
        <v>72.72727272727273</v>
      </c>
      <c r="F49" s="59">
        <f t="shared" si="2"/>
        <v>77.27272727272727</v>
      </c>
      <c r="G49" s="59">
        <f t="shared" si="2"/>
        <v>90.9090909090909</v>
      </c>
      <c r="H49" s="59">
        <f t="shared" si="2"/>
        <v>81.81818181818183</v>
      </c>
      <c r="I49" s="59">
        <f t="shared" si="2"/>
        <v>77.27272727272727</v>
      </c>
      <c r="J49" s="59">
        <f t="shared" si="2"/>
        <v>77.27272727272727</v>
      </c>
      <c r="K49" s="59">
        <f t="shared" si="2"/>
        <v>90.9090909090909</v>
      </c>
      <c r="L49" s="59">
        <f t="shared" si="2"/>
        <v>50</v>
      </c>
      <c r="M49" s="59">
        <f t="shared" si="2"/>
        <v>22.727272727272727</v>
      </c>
      <c r="N49" s="59">
        <f t="shared" si="2"/>
        <v>59.09090909090909</v>
      </c>
      <c r="O49" s="59">
        <f t="shared" si="2"/>
        <v>50</v>
      </c>
      <c r="P49" s="59">
        <f t="shared" si="2"/>
        <v>63.63636363636363</v>
      </c>
      <c r="Q49" s="59">
        <f t="shared" si="2"/>
        <v>63.63636363636363</v>
      </c>
      <c r="R49" s="59">
        <f t="shared" si="2"/>
        <v>31.818181818181817</v>
      </c>
      <c r="S49" s="13"/>
      <c r="T49" s="6"/>
      <c r="U49" s="6"/>
    </row>
    <row r="50" spans="1:21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6"/>
      <c r="B51" s="6" t="s">
        <v>24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6"/>
      <c r="B52" s="14" t="s">
        <v>10</v>
      </c>
      <c r="C52" s="14">
        <v>1</v>
      </c>
      <c r="D52" s="14">
        <v>2</v>
      </c>
      <c r="E52" s="14">
        <v>3</v>
      </c>
      <c r="F52" s="14">
        <v>4</v>
      </c>
      <c r="G52" s="14">
        <v>5</v>
      </c>
      <c r="H52" s="14">
        <v>6</v>
      </c>
      <c r="I52" s="14">
        <v>7</v>
      </c>
      <c r="J52" s="14">
        <v>8</v>
      </c>
      <c r="K52" s="14">
        <v>9</v>
      </c>
      <c r="L52" s="14">
        <v>10</v>
      </c>
      <c r="M52" s="14">
        <v>11</v>
      </c>
      <c r="N52" s="14">
        <v>12</v>
      </c>
      <c r="O52" s="14">
        <v>13</v>
      </c>
      <c r="P52" s="14">
        <v>14</v>
      </c>
      <c r="Q52" s="14">
        <v>15</v>
      </c>
      <c r="R52" s="14">
        <v>16</v>
      </c>
      <c r="S52" s="11"/>
      <c r="T52" s="6"/>
      <c r="U52" s="6"/>
    </row>
    <row r="53" spans="1:21" ht="15.75">
      <c r="A53" s="6"/>
      <c r="B53" s="14" t="s">
        <v>16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3</v>
      </c>
      <c r="O53" s="15">
        <v>0</v>
      </c>
      <c r="P53" s="15">
        <v>1</v>
      </c>
      <c r="Q53" s="15">
        <v>2</v>
      </c>
      <c r="R53" s="15">
        <v>14</v>
      </c>
      <c r="S53" s="12"/>
      <c r="T53" s="6"/>
      <c r="U53" s="6"/>
    </row>
    <row r="54" spans="1:21" ht="15.75">
      <c r="A54" s="6"/>
      <c r="B54" s="14" t="s">
        <v>17</v>
      </c>
      <c r="C54" s="15">
        <f>C53/22*100</f>
        <v>0</v>
      </c>
      <c r="D54" s="15">
        <f aca="true" t="shared" si="3" ref="D54:L54">D53/19*100</f>
        <v>0</v>
      </c>
      <c r="E54" s="15">
        <f t="shared" si="3"/>
        <v>0</v>
      </c>
      <c r="F54" s="15">
        <f t="shared" si="3"/>
        <v>0</v>
      </c>
      <c r="G54" s="15">
        <f t="shared" si="3"/>
        <v>0</v>
      </c>
      <c r="H54" s="15">
        <f t="shared" si="3"/>
        <v>0</v>
      </c>
      <c r="I54" s="15">
        <v>0</v>
      </c>
      <c r="J54" s="15">
        <f t="shared" si="3"/>
        <v>0</v>
      </c>
      <c r="K54" s="15">
        <f t="shared" si="3"/>
        <v>0</v>
      </c>
      <c r="L54" s="15">
        <f t="shared" si="3"/>
        <v>0</v>
      </c>
      <c r="M54" s="15">
        <v>0</v>
      </c>
      <c r="N54" s="15">
        <v>14</v>
      </c>
      <c r="O54" s="15">
        <v>0</v>
      </c>
      <c r="P54" s="15">
        <v>5</v>
      </c>
      <c r="Q54" s="15">
        <v>9</v>
      </c>
      <c r="R54" s="15">
        <v>63.6</v>
      </c>
      <c r="S54" s="12"/>
      <c r="T54" s="6"/>
      <c r="U54" s="6"/>
    </row>
    <row r="55" spans="1:2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6"/>
      <c r="B56" s="6" t="s">
        <v>26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6"/>
      <c r="B57" s="14" t="s">
        <v>10</v>
      </c>
      <c r="C57" s="14">
        <v>14</v>
      </c>
      <c r="D57" s="14">
        <v>15</v>
      </c>
      <c r="E57" s="14">
        <v>16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6"/>
      <c r="B58" s="14" t="s">
        <v>16</v>
      </c>
      <c r="C58" s="15">
        <v>5</v>
      </c>
      <c r="D58" s="15">
        <v>7</v>
      </c>
      <c r="E58" s="15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6"/>
      <c r="B59" s="14" t="s">
        <v>17</v>
      </c>
      <c r="C59" s="59">
        <v>22.7</v>
      </c>
      <c r="D59" s="59">
        <v>31.8</v>
      </c>
      <c r="E59" s="59">
        <v>4.5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6"/>
      <c r="B61" s="6" t="s">
        <v>27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26.25" customHeight="1">
      <c r="A62" s="6"/>
      <c r="B62" s="60" t="s">
        <v>10</v>
      </c>
      <c r="C62" s="144" t="s">
        <v>28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5" t="s">
        <v>30</v>
      </c>
      <c r="O62" s="145"/>
      <c r="P62" s="145"/>
      <c r="Q62" s="2"/>
      <c r="R62" s="2"/>
      <c r="S62" s="2"/>
      <c r="T62" s="57"/>
      <c r="U62" s="6"/>
    </row>
    <row r="63" spans="1:21" ht="15.75">
      <c r="A63" s="6"/>
      <c r="B63" s="146">
        <v>14</v>
      </c>
      <c r="C63" s="95" t="s">
        <v>29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7">
        <v>0</v>
      </c>
      <c r="O63" s="147"/>
      <c r="P63" s="147"/>
      <c r="Q63" s="18"/>
      <c r="R63" s="18"/>
      <c r="S63" s="18"/>
      <c r="T63" s="6"/>
      <c r="U63" s="6"/>
    </row>
    <row r="64" spans="1:21" ht="15.75">
      <c r="A64" s="6"/>
      <c r="B64" s="146"/>
      <c r="C64" s="95" t="s">
        <v>31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47">
        <v>16</v>
      </c>
      <c r="O64" s="147"/>
      <c r="P64" s="147"/>
      <c r="Q64" s="6"/>
      <c r="R64" s="6"/>
      <c r="S64" s="6"/>
      <c r="T64" s="6"/>
      <c r="U64" s="6"/>
    </row>
    <row r="65" spans="1:21" ht="15.75">
      <c r="A65" s="6"/>
      <c r="B65" s="146"/>
      <c r="C65" s="95" t="s">
        <v>32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47">
        <v>8</v>
      </c>
      <c r="O65" s="147"/>
      <c r="P65" s="147"/>
      <c r="Q65" s="6"/>
      <c r="R65" s="6"/>
      <c r="S65" s="6"/>
      <c r="T65" s="6"/>
      <c r="U65" s="6"/>
    </row>
    <row r="66" spans="1:21" ht="15.75">
      <c r="A66" s="6"/>
      <c r="B66" s="146"/>
      <c r="C66" s="95" t="s">
        <v>33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7">
        <v>0</v>
      </c>
      <c r="O66" s="147"/>
      <c r="P66" s="147"/>
      <c r="Q66" s="6"/>
      <c r="R66" s="6"/>
      <c r="S66" s="6"/>
      <c r="T66" s="6"/>
      <c r="U66" s="6"/>
    </row>
    <row r="67" spans="1:21" ht="15.75">
      <c r="A67" s="6"/>
      <c r="B67" s="146"/>
      <c r="C67" s="95" t="s">
        <v>34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47">
        <v>0</v>
      </c>
      <c r="O67" s="147"/>
      <c r="P67" s="147"/>
      <c r="Q67" s="6"/>
      <c r="R67" s="6"/>
      <c r="S67" s="6"/>
      <c r="T67" s="6"/>
      <c r="U67" s="6"/>
    </row>
    <row r="68" spans="2:16" ht="15.75">
      <c r="B68" s="148">
        <v>15</v>
      </c>
      <c r="C68" s="95" t="s">
        <v>36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149">
        <v>1</v>
      </c>
      <c r="O68" s="149"/>
      <c r="P68" s="149"/>
    </row>
    <row r="69" spans="2:16" ht="15.75">
      <c r="B69" s="148"/>
      <c r="C69" s="95" t="s">
        <v>35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151">
        <v>4</v>
      </c>
      <c r="O69" s="152"/>
      <c r="P69" s="153"/>
    </row>
    <row r="70" spans="2:16" ht="15.75">
      <c r="B70" s="148"/>
      <c r="C70" s="95" t="s">
        <v>37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49">
        <v>4</v>
      </c>
      <c r="O70" s="149"/>
      <c r="P70" s="149"/>
    </row>
    <row r="71" spans="2:16" ht="15.75">
      <c r="B71" s="148"/>
      <c r="C71" s="95" t="s">
        <v>32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149">
        <v>0</v>
      </c>
      <c r="O71" s="149"/>
      <c r="P71" s="149"/>
    </row>
    <row r="72" spans="2:16" ht="15.75">
      <c r="B72" s="148"/>
      <c r="C72" s="95" t="s">
        <v>34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0">
        <v>0</v>
      </c>
      <c r="O72" s="150"/>
      <c r="P72" s="91"/>
    </row>
    <row r="73" spans="2:16" ht="15.75">
      <c r="B73" s="94">
        <v>16</v>
      </c>
      <c r="C73" s="95" t="s">
        <v>29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149">
        <v>0</v>
      </c>
      <c r="O73" s="149"/>
      <c r="P73" s="149"/>
    </row>
    <row r="74" spans="2:16" ht="15.75">
      <c r="B74" s="94"/>
      <c r="C74" s="95" t="s">
        <v>38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149">
        <v>12</v>
      </c>
      <c r="O74" s="149"/>
      <c r="P74" s="149"/>
    </row>
    <row r="75" spans="2:16" ht="15.75">
      <c r="B75" s="94"/>
      <c r="C75" s="95" t="s">
        <v>32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149">
        <v>8</v>
      </c>
      <c r="O75" s="149"/>
      <c r="P75" s="149"/>
    </row>
    <row r="76" spans="2:16" ht="15.75">
      <c r="B76" s="94"/>
      <c r="C76" s="95" t="s">
        <v>39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149">
        <v>0</v>
      </c>
      <c r="O76" s="149"/>
      <c r="P76" s="149"/>
    </row>
    <row r="77" spans="2:16" ht="15.75">
      <c r="B77" s="94"/>
      <c r="C77" s="95" t="s">
        <v>40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149">
        <v>0</v>
      </c>
      <c r="O77" s="149"/>
      <c r="P77" s="149"/>
    </row>
    <row r="80" spans="2:13" ht="15.75">
      <c r="B80" s="114" t="s">
        <v>287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</row>
    <row r="81" spans="2:13" ht="15.75">
      <c r="B81" s="117" t="s">
        <v>290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2:13" ht="15.75">
      <c r="B82" s="117" t="s">
        <v>2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3:5" ht="15.75">
      <c r="C83" s="2" t="s">
        <v>3</v>
      </c>
      <c r="D83" s="2"/>
      <c r="E83" s="2"/>
    </row>
    <row r="84" spans="2:8" ht="15.75">
      <c r="B84" s="117" t="s">
        <v>297</v>
      </c>
      <c r="C84" s="117"/>
      <c r="D84" s="117"/>
      <c r="E84" s="117"/>
      <c r="F84" s="117"/>
      <c r="G84" s="117"/>
      <c r="H84" s="117"/>
    </row>
    <row r="86" spans="2:4" ht="15.75">
      <c r="B86" s="117" t="s">
        <v>292</v>
      </c>
      <c r="C86" s="117"/>
      <c r="D86" s="117"/>
    </row>
    <row r="87" spans="2:5" ht="15.75">
      <c r="B87" s="117" t="s">
        <v>293</v>
      </c>
      <c r="C87" s="117"/>
      <c r="D87" s="117"/>
      <c r="E87" s="117"/>
    </row>
    <row r="89" spans="1:21" ht="15.75">
      <c r="A89" s="134" t="s">
        <v>8</v>
      </c>
      <c r="B89" s="118" t="s">
        <v>9</v>
      </c>
      <c r="C89" s="134" t="s">
        <v>10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58" t="s">
        <v>47</v>
      </c>
      <c r="T89" s="135" t="s">
        <v>11</v>
      </c>
      <c r="U89" s="156" t="s">
        <v>12</v>
      </c>
    </row>
    <row r="90" spans="1:21" ht="26.25" customHeight="1">
      <c r="A90" s="134"/>
      <c r="B90" s="118"/>
      <c r="C90" s="61">
        <v>1</v>
      </c>
      <c r="D90" s="61">
        <v>2</v>
      </c>
      <c r="E90" s="61">
        <v>3</v>
      </c>
      <c r="F90" s="61">
        <v>4</v>
      </c>
      <c r="G90" s="61">
        <v>5</v>
      </c>
      <c r="H90" s="61">
        <v>6</v>
      </c>
      <c r="I90" s="61">
        <v>7</v>
      </c>
      <c r="J90" s="61">
        <v>8</v>
      </c>
      <c r="K90" s="61">
        <v>9</v>
      </c>
      <c r="L90" s="61">
        <v>10</v>
      </c>
      <c r="M90" s="61">
        <v>11</v>
      </c>
      <c r="N90" s="61">
        <v>12</v>
      </c>
      <c r="O90" s="61">
        <v>13</v>
      </c>
      <c r="P90" s="61">
        <v>14</v>
      </c>
      <c r="Q90" s="61">
        <v>15</v>
      </c>
      <c r="R90" s="61">
        <v>16</v>
      </c>
      <c r="S90" s="158"/>
      <c r="T90" s="137"/>
      <c r="U90" s="157"/>
    </row>
    <row r="91" spans="1:21" ht="18" customHeight="1">
      <c r="A91" s="8">
        <v>1</v>
      </c>
      <c r="B91" s="9" t="s">
        <v>329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>
        <v>1</v>
      </c>
      <c r="O91" s="8">
        <v>1</v>
      </c>
      <c r="P91" s="8">
        <v>0</v>
      </c>
      <c r="Q91" s="8">
        <v>0</v>
      </c>
      <c r="R91" s="8">
        <v>0</v>
      </c>
      <c r="S91" s="48">
        <v>2</v>
      </c>
      <c r="T91" s="10">
        <f aca="true" t="shared" si="4" ref="T91:T110">SUM(C91:R91)</f>
        <v>13</v>
      </c>
      <c r="U91" s="10">
        <v>4</v>
      </c>
    </row>
    <row r="92" spans="1:21" ht="18" customHeight="1">
      <c r="A92" s="8">
        <v>2</v>
      </c>
      <c r="B92" s="9" t="s">
        <v>330</v>
      </c>
      <c r="C92" s="8">
        <v>1</v>
      </c>
      <c r="D92" s="8">
        <v>1</v>
      </c>
      <c r="E92" s="8">
        <v>0</v>
      </c>
      <c r="F92" s="8">
        <v>1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8">
        <v>1</v>
      </c>
      <c r="M92" s="8">
        <v>1</v>
      </c>
      <c r="N92" s="8">
        <v>0</v>
      </c>
      <c r="O92" s="8">
        <v>1</v>
      </c>
      <c r="P92" s="8">
        <v>2</v>
      </c>
      <c r="Q92" s="8">
        <v>0</v>
      </c>
      <c r="R92" s="8">
        <v>0</v>
      </c>
      <c r="S92" s="48">
        <v>3</v>
      </c>
      <c r="T92" s="10">
        <f t="shared" si="4"/>
        <v>13</v>
      </c>
      <c r="U92" s="10">
        <v>4</v>
      </c>
    </row>
    <row r="93" spans="1:21" ht="18" customHeight="1">
      <c r="A93" s="26">
        <v>3</v>
      </c>
      <c r="B93" s="9" t="s">
        <v>331</v>
      </c>
      <c r="C93" s="8">
        <v>1</v>
      </c>
      <c r="D93" s="8">
        <v>1</v>
      </c>
      <c r="E93" s="8">
        <v>0</v>
      </c>
      <c r="F93" s="8">
        <v>1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>
        <v>0</v>
      </c>
      <c r="M93" s="8">
        <v>0</v>
      </c>
      <c r="N93" s="8">
        <v>1</v>
      </c>
      <c r="O93" s="8">
        <v>1</v>
      </c>
      <c r="P93" s="8">
        <v>2</v>
      </c>
      <c r="Q93" s="8">
        <v>0</v>
      </c>
      <c r="R93" s="8">
        <v>0</v>
      </c>
      <c r="S93" s="48">
        <v>3</v>
      </c>
      <c r="T93" s="10">
        <f t="shared" si="4"/>
        <v>12</v>
      </c>
      <c r="U93" s="10">
        <v>4</v>
      </c>
    </row>
    <row r="94" spans="1:21" ht="18" customHeight="1">
      <c r="A94" s="8">
        <v>4</v>
      </c>
      <c r="B94" s="9" t="s">
        <v>332</v>
      </c>
      <c r="C94" s="8">
        <v>1</v>
      </c>
      <c r="D94" s="8">
        <v>1</v>
      </c>
      <c r="E94" s="8">
        <v>0</v>
      </c>
      <c r="F94" s="8">
        <v>1</v>
      </c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8">
        <v>1</v>
      </c>
      <c r="M94" s="8">
        <v>0</v>
      </c>
      <c r="N94" s="8">
        <v>1</v>
      </c>
      <c r="O94" s="8">
        <v>1</v>
      </c>
      <c r="P94" s="8">
        <v>0</v>
      </c>
      <c r="Q94" s="8">
        <v>2</v>
      </c>
      <c r="R94" s="8">
        <v>0</v>
      </c>
      <c r="S94" s="48">
        <v>1</v>
      </c>
      <c r="T94" s="10">
        <f t="shared" si="4"/>
        <v>13</v>
      </c>
      <c r="U94" s="10">
        <v>4</v>
      </c>
    </row>
    <row r="95" spans="1:21" ht="18" customHeight="1">
      <c r="A95" s="8">
        <v>5</v>
      </c>
      <c r="B95" s="9" t="s">
        <v>333</v>
      </c>
      <c r="C95" s="8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8">
        <v>0</v>
      </c>
      <c r="M95" s="8">
        <v>0</v>
      </c>
      <c r="N95" s="8">
        <v>1</v>
      </c>
      <c r="O95" s="8">
        <v>1</v>
      </c>
      <c r="P95" s="8">
        <v>0</v>
      </c>
      <c r="Q95" s="8">
        <v>0</v>
      </c>
      <c r="R95" s="8">
        <v>0</v>
      </c>
      <c r="S95" s="48">
        <v>4</v>
      </c>
      <c r="T95" s="10">
        <f t="shared" si="4"/>
        <v>11</v>
      </c>
      <c r="U95" s="10">
        <v>4</v>
      </c>
    </row>
    <row r="96" spans="1:21" ht="18" customHeight="1">
      <c r="A96" s="26">
        <v>6</v>
      </c>
      <c r="B96" s="9" t="s">
        <v>334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>
        <v>1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48">
        <v>3</v>
      </c>
      <c r="T96" s="10">
        <f t="shared" si="4"/>
        <v>10</v>
      </c>
      <c r="U96" s="10">
        <v>3</v>
      </c>
    </row>
    <row r="97" spans="1:21" ht="18" customHeight="1">
      <c r="A97" s="8">
        <v>7</v>
      </c>
      <c r="B97" s="9" t="s">
        <v>335</v>
      </c>
      <c r="C97" s="8">
        <v>1</v>
      </c>
      <c r="D97" s="8">
        <v>1</v>
      </c>
      <c r="E97" s="8">
        <v>1</v>
      </c>
      <c r="F97" s="8">
        <v>1</v>
      </c>
      <c r="G97" s="8">
        <v>1</v>
      </c>
      <c r="H97" s="8">
        <v>1</v>
      </c>
      <c r="I97" s="8">
        <v>0</v>
      </c>
      <c r="J97" s="8">
        <v>0</v>
      </c>
      <c r="K97" s="8">
        <v>1</v>
      </c>
      <c r="L97" s="8">
        <v>1</v>
      </c>
      <c r="M97" s="8">
        <v>0</v>
      </c>
      <c r="N97" s="8">
        <v>1</v>
      </c>
      <c r="O97" s="8">
        <v>0</v>
      </c>
      <c r="P97" s="8">
        <v>0</v>
      </c>
      <c r="Q97" s="8">
        <v>0</v>
      </c>
      <c r="R97" s="8">
        <v>0</v>
      </c>
      <c r="S97" s="48">
        <v>3</v>
      </c>
      <c r="T97" s="10">
        <f t="shared" si="4"/>
        <v>9</v>
      </c>
      <c r="U97" s="10">
        <v>3</v>
      </c>
    </row>
    <row r="98" spans="1:21" ht="18" customHeight="1">
      <c r="A98" s="8">
        <v>8</v>
      </c>
      <c r="B98" s="9" t="s">
        <v>336</v>
      </c>
      <c r="C98" s="8">
        <v>1</v>
      </c>
      <c r="D98" s="8">
        <v>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0</v>
      </c>
      <c r="K98" s="8">
        <v>1</v>
      </c>
      <c r="L98" s="8">
        <v>1</v>
      </c>
      <c r="M98" s="8">
        <v>0</v>
      </c>
      <c r="N98" s="8">
        <v>0</v>
      </c>
      <c r="O98" s="8">
        <v>1</v>
      </c>
      <c r="P98" s="8">
        <v>0</v>
      </c>
      <c r="Q98" s="8">
        <v>0</v>
      </c>
      <c r="R98" s="8">
        <v>0</v>
      </c>
      <c r="S98" s="48">
        <v>4</v>
      </c>
      <c r="T98" s="10">
        <f t="shared" si="4"/>
        <v>10</v>
      </c>
      <c r="U98" s="10">
        <v>3</v>
      </c>
    </row>
    <row r="99" spans="1:21" ht="18" customHeight="1">
      <c r="A99" s="26">
        <v>9</v>
      </c>
      <c r="B99" s="9" t="s">
        <v>337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  <c r="I99" s="8">
        <v>1</v>
      </c>
      <c r="J99" s="8">
        <v>1</v>
      </c>
      <c r="K99" s="8">
        <v>0</v>
      </c>
      <c r="L99" s="8">
        <v>1</v>
      </c>
      <c r="M99" s="8">
        <v>0</v>
      </c>
      <c r="N99" s="8">
        <v>1</v>
      </c>
      <c r="O99" s="8">
        <v>0</v>
      </c>
      <c r="P99" s="8">
        <v>1</v>
      </c>
      <c r="Q99" s="8">
        <v>0</v>
      </c>
      <c r="R99" s="8">
        <v>0</v>
      </c>
      <c r="S99" s="48">
        <v>4</v>
      </c>
      <c r="T99" s="10">
        <f t="shared" si="4"/>
        <v>11</v>
      </c>
      <c r="U99" s="10">
        <v>4</v>
      </c>
    </row>
    <row r="100" spans="1:21" ht="18" customHeight="1">
      <c r="A100" s="8">
        <v>10</v>
      </c>
      <c r="B100" s="9" t="s">
        <v>338</v>
      </c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8">
        <v>0</v>
      </c>
      <c r="I100" s="8">
        <v>0</v>
      </c>
      <c r="J100" s="8">
        <v>1</v>
      </c>
      <c r="K100" s="8">
        <v>0</v>
      </c>
      <c r="L100" s="8">
        <v>0</v>
      </c>
      <c r="M100" s="8">
        <v>0</v>
      </c>
      <c r="N100" s="8">
        <v>1</v>
      </c>
      <c r="O100" s="8">
        <v>0</v>
      </c>
      <c r="P100" s="8">
        <v>0</v>
      </c>
      <c r="Q100" s="8">
        <v>0</v>
      </c>
      <c r="R100" s="8">
        <v>0</v>
      </c>
      <c r="S100" s="48">
        <v>3</v>
      </c>
      <c r="T100" s="10">
        <f t="shared" si="4"/>
        <v>7</v>
      </c>
      <c r="U100" s="10">
        <v>3</v>
      </c>
    </row>
    <row r="101" spans="1:21" ht="18" customHeight="1">
      <c r="A101" s="8">
        <v>11</v>
      </c>
      <c r="B101" s="9" t="s">
        <v>339</v>
      </c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>
        <v>1</v>
      </c>
      <c r="I101" s="8">
        <v>1</v>
      </c>
      <c r="J101" s="8">
        <v>1</v>
      </c>
      <c r="K101" s="8">
        <v>0</v>
      </c>
      <c r="L101" s="8">
        <v>1</v>
      </c>
      <c r="M101" s="8">
        <v>0</v>
      </c>
      <c r="N101" s="8">
        <v>1</v>
      </c>
      <c r="O101" s="8">
        <v>0</v>
      </c>
      <c r="P101" s="8">
        <v>1</v>
      </c>
      <c r="Q101" s="8">
        <v>2</v>
      </c>
      <c r="R101" s="8">
        <v>3</v>
      </c>
      <c r="S101" s="48">
        <v>2</v>
      </c>
      <c r="T101" s="10">
        <f t="shared" si="4"/>
        <v>16</v>
      </c>
      <c r="U101" s="10">
        <v>5</v>
      </c>
    </row>
    <row r="102" spans="1:21" ht="18" customHeight="1">
      <c r="A102" s="26">
        <v>12</v>
      </c>
      <c r="B102" s="9" t="s">
        <v>340</v>
      </c>
      <c r="C102" s="8">
        <v>1</v>
      </c>
      <c r="D102" s="8">
        <v>1</v>
      </c>
      <c r="E102" s="8">
        <v>1</v>
      </c>
      <c r="F102" s="8">
        <v>1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L102" s="8">
        <v>1</v>
      </c>
      <c r="M102" s="8">
        <v>0</v>
      </c>
      <c r="N102" s="8">
        <v>1</v>
      </c>
      <c r="O102" s="8">
        <v>1</v>
      </c>
      <c r="P102" s="8">
        <v>0</v>
      </c>
      <c r="Q102" s="8">
        <v>0</v>
      </c>
      <c r="R102" s="8">
        <v>0</v>
      </c>
      <c r="S102" s="48">
        <v>3</v>
      </c>
      <c r="T102" s="10">
        <f t="shared" si="4"/>
        <v>12</v>
      </c>
      <c r="U102" s="10">
        <v>4</v>
      </c>
    </row>
    <row r="103" spans="1:21" ht="16.5" customHeight="1">
      <c r="A103" s="8">
        <v>13</v>
      </c>
      <c r="B103" s="9" t="s">
        <v>341</v>
      </c>
      <c r="C103" s="8">
        <v>1</v>
      </c>
      <c r="D103" s="8">
        <v>0</v>
      </c>
      <c r="E103" s="8">
        <v>1</v>
      </c>
      <c r="F103" s="8">
        <v>0</v>
      </c>
      <c r="G103" s="8">
        <v>1</v>
      </c>
      <c r="H103" s="8">
        <v>0</v>
      </c>
      <c r="I103" s="8">
        <v>1</v>
      </c>
      <c r="J103" s="8">
        <v>0</v>
      </c>
      <c r="K103" s="8">
        <v>1</v>
      </c>
      <c r="L103" s="8">
        <v>0</v>
      </c>
      <c r="M103" s="8">
        <v>0</v>
      </c>
      <c r="N103" s="8">
        <v>1</v>
      </c>
      <c r="O103" s="8">
        <v>1</v>
      </c>
      <c r="P103" s="8">
        <v>0</v>
      </c>
      <c r="Q103" s="8">
        <v>0</v>
      </c>
      <c r="R103" s="8">
        <v>0</v>
      </c>
      <c r="S103" s="48">
        <v>4</v>
      </c>
      <c r="T103" s="10">
        <f t="shared" si="4"/>
        <v>7</v>
      </c>
      <c r="U103" s="10">
        <v>3</v>
      </c>
    </row>
    <row r="104" spans="1:21" ht="17.25" customHeight="1">
      <c r="A104" s="8">
        <v>14</v>
      </c>
      <c r="B104" s="9" t="s">
        <v>342</v>
      </c>
      <c r="C104" s="8">
        <v>1</v>
      </c>
      <c r="D104" s="8">
        <v>1</v>
      </c>
      <c r="E104" s="8">
        <v>1</v>
      </c>
      <c r="F104" s="8">
        <v>1</v>
      </c>
      <c r="G104" s="8">
        <v>1</v>
      </c>
      <c r="H104" s="8">
        <v>1</v>
      </c>
      <c r="I104" s="8">
        <v>0</v>
      </c>
      <c r="J104" s="8">
        <v>1</v>
      </c>
      <c r="K104" s="8">
        <v>1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48">
        <v>2</v>
      </c>
      <c r="T104" s="10">
        <f t="shared" si="4"/>
        <v>8</v>
      </c>
      <c r="U104" s="10">
        <v>3</v>
      </c>
    </row>
    <row r="105" spans="1:21" ht="15.75">
      <c r="A105" s="26">
        <v>15</v>
      </c>
      <c r="B105" s="9" t="s">
        <v>343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>
        <v>0</v>
      </c>
      <c r="O105" s="8">
        <v>1</v>
      </c>
      <c r="P105" s="8">
        <v>2</v>
      </c>
      <c r="Q105" s="8">
        <v>0</v>
      </c>
      <c r="R105" s="8">
        <v>0</v>
      </c>
      <c r="S105" s="48">
        <v>2</v>
      </c>
      <c r="T105" s="10">
        <f t="shared" si="4"/>
        <v>14</v>
      </c>
      <c r="U105" s="10">
        <v>4</v>
      </c>
    </row>
    <row r="106" spans="1:21" ht="15.75">
      <c r="A106" s="8">
        <v>16</v>
      </c>
      <c r="B106" s="9" t="s">
        <v>344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v>1</v>
      </c>
      <c r="O106" s="8">
        <v>1</v>
      </c>
      <c r="P106" s="8">
        <v>2</v>
      </c>
      <c r="Q106" s="8">
        <v>2</v>
      </c>
      <c r="R106" s="8">
        <v>0</v>
      </c>
      <c r="S106" s="48">
        <v>1</v>
      </c>
      <c r="T106" s="10">
        <f t="shared" si="4"/>
        <v>17</v>
      </c>
      <c r="U106" s="10">
        <v>5</v>
      </c>
    </row>
    <row r="107" spans="1:21" ht="18" customHeight="1">
      <c r="A107" s="8">
        <v>17</v>
      </c>
      <c r="B107" s="9" t="s">
        <v>345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8">
        <v>1</v>
      </c>
      <c r="J107" s="8">
        <v>1</v>
      </c>
      <c r="K107" s="8">
        <v>1</v>
      </c>
      <c r="L107" s="8">
        <v>1</v>
      </c>
      <c r="M107" s="8">
        <v>0</v>
      </c>
      <c r="N107" s="8">
        <v>0</v>
      </c>
      <c r="O107" s="8">
        <v>1</v>
      </c>
      <c r="P107" s="8">
        <v>0</v>
      </c>
      <c r="Q107" s="8">
        <v>0</v>
      </c>
      <c r="R107" s="8">
        <v>0</v>
      </c>
      <c r="S107" s="48">
        <v>4</v>
      </c>
      <c r="T107" s="10">
        <f t="shared" si="4"/>
        <v>11</v>
      </c>
      <c r="U107" s="10">
        <v>4</v>
      </c>
    </row>
    <row r="108" spans="1:21" ht="18" customHeight="1">
      <c r="A108" s="26">
        <v>18</v>
      </c>
      <c r="B108" s="9" t="s">
        <v>346</v>
      </c>
      <c r="C108" s="8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8">
        <v>1</v>
      </c>
      <c r="J108" s="8">
        <v>1</v>
      </c>
      <c r="K108" s="8">
        <v>1</v>
      </c>
      <c r="L108" s="8">
        <v>1</v>
      </c>
      <c r="M108" s="8">
        <v>0</v>
      </c>
      <c r="N108" s="8">
        <v>1</v>
      </c>
      <c r="O108" s="8">
        <v>1</v>
      </c>
      <c r="P108" s="8">
        <v>0</v>
      </c>
      <c r="Q108" s="8">
        <v>0</v>
      </c>
      <c r="R108" s="8">
        <v>0</v>
      </c>
      <c r="S108" s="48">
        <v>4</v>
      </c>
      <c r="T108" s="10">
        <f t="shared" si="4"/>
        <v>12</v>
      </c>
      <c r="U108" s="10">
        <v>4</v>
      </c>
    </row>
    <row r="109" spans="1:21" ht="18" customHeight="1">
      <c r="A109" s="8">
        <v>19</v>
      </c>
      <c r="B109" s="9" t="s">
        <v>347</v>
      </c>
      <c r="C109" s="8">
        <v>1</v>
      </c>
      <c r="D109" s="8">
        <v>1</v>
      </c>
      <c r="E109" s="8">
        <v>0</v>
      </c>
      <c r="F109" s="8">
        <v>0</v>
      </c>
      <c r="G109" s="8">
        <v>1</v>
      </c>
      <c r="H109" s="8">
        <v>1</v>
      </c>
      <c r="I109" s="8">
        <v>1</v>
      </c>
      <c r="J109" s="8">
        <v>1</v>
      </c>
      <c r="K109" s="8">
        <v>0</v>
      </c>
      <c r="L109" s="8">
        <v>1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48">
        <v>2</v>
      </c>
      <c r="T109" s="10">
        <f t="shared" si="4"/>
        <v>7</v>
      </c>
      <c r="U109" s="10">
        <v>3</v>
      </c>
    </row>
    <row r="110" spans="1:21" ht="18" customHeight="1">
      <c r="A110" s="8">
        <v>20</v>
      </c>
      <c r="B110" s="9" t="s">
        <v>348</v>
      </c>
      <c r="C110" s="8">
        <v>1</v>
      </c>
      <c r="D110" s="8">
        <v>0</v>
      </c>
      <c r="E110" s="8">
        <v>0</v>
      </c>
      <c r="F110" s="8">
        <v>1</v>
      </c>
      <c r="G110" s="8">
        <v>1</v>
      </c>
      <c r="H110" s="8">
        <v>1</v>
      </c>
      <c r="I110" s="8">
        <v>0</v>
      </c>
      <c r="J110" s="8">
        <v>1</v>
      </c>
      <c r="K110" s="8">
        <v>0</v>
      </c>
      <c r="L110" s="8">
        <v>1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48">
        <v>2</v>
      </c>
      <c r="T110" s="10">
        <f t="shared" si="4"/>
        <v>7</v>
      </c>
      <c r="U110" s="10">
        <v>3</v>
      </c>
    </row>
    <row r="111" spans="1:21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75">
      <c r="A112" s="5"/>
      <c r="B112" s="143" t="s">
        <v>15</v>
      </c>
      <c r="C112" s="15"/>
      <c r="D112" s="14" t="s">
        <v>16</v>
      </c>
      <c r="E112" s="14" t="s">
        <v>17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75">
      <c r="A113" s="5"/>
      <c r="B113" s="143"/>
      <c r="C113" s="14" t="s">
        <v>18</v>
      </c>
      <c r="D113" s="59">
        <v>2</v>
      </c>
      <c r="E113" s="32">
        <f>D113/20*100</f>
        <v>10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75">
      <c r="A114" s="5"/>
      <c r="B114" s="143"/>
      <c r="C114" s="14" t="s">
        <v>19</v>
      </c>
      <c r="D114" s="59">
        <v>10</v>
      </c>
      <c r="E114" s="32">
        <f>D114/20*100</f>
        <v>50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75">
      <c r="A115" s="5"/>
      <c r="B115" s="143"/>
      <c r="C115" s="14" t="s">
        <v>20</v>
      </c>
      <c r="D115" s="59">
        <v>8</v>
      </c>
      <c r="E115" s="32">
        <f>D115/20*100</f>
        <v>40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75">
      <c r="A116" s="5"/>
      <c r="B116" s="143"/>
      <c r="C116" s="14" t="s">
        <v>21</v>
      </c>
      <c r="D116" s="59"/>
      <c r="E116" s="32">
        <f>D116/20*100</f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>
      <c r="A117" s="5"/>
      <c r="B117" s="143" t="s">
        <v>22</v>
      </c>
      <c r="C117" s="143"/>
      <c r="D117" s="143"/>
      <c r="E117" s="32">
        <f>(D113+D114)/20*100</f>
        <v>60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>
      <c r="A118" s="5"/>
      <c r="B118" s="143" t="s">
        <v>23</v>
      </c>
      <c r="C118" s="143"/>
      <c r="D118" s="143"/>
      <c r="E118" s="32">
        <f>(D113+D114+D115)/20*100</f>
        <v>100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75">
      <c r="A119" s="5"/>
      <c r="B119" s="13"/>
      <c r="C119" s="13"/>
      <c r="D119" s="13"/>
      <c r="E119" s="3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75">
      <c r="A121" s="5"/>
      <c r="B121" s="5" t="s">
        <v>25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75">
      <c r="A122" s="5"/>
      <c r="B122" s="14" t="s">
        <v>10</v>
      </c>
      <c r="C122" s="14">
        <v>1</v>
      </c>
      <c r="D122" s="14">
        <v>2</v>
      </c>
      <c r="E122" s="14">
        <v>3</v>
      </c>
      <c r="F122" s="14">
        <v>4</v>
      </c>
      <c r="G122" s="14">
        <v>5</v>
      </c>
      <c r="H122" s="14">
        <v>6</v>
      </c>
      <c r="I122" s="14">
        <v>7</v>
      </c>
      <c r="J122" s="14">
        <v>8</v>
      </c>
      <c r="K122" s="14">
        <v>9</v>
      </c>
      <c r="L122" s="14">
        <v>10</v>
      </c>
      <c r="M122" s="14">
        <v>11</v>
      </c>
      <c r="N122" s="14">
        <v>12</v>
      </c>
      <c r="O122" s="14">
        <v>13</v>
      </c>
      <c r="P122" s="14">
        <v>14</v>
      </c>
      <c r="Q122" s="14">
        <v>15</v>
      </c>
      <c r="R122" s="14">
        <v>16</v>
      </c>
      <c r="S122" s="11"/>
      <c r="T122" s="5"/>
      <c r="U122" s="5"/>
    </row>
    <row r="123" spans="1:21" ht="15.75">
      <c r="A123" s="5"/>
      <c r="B123" s="14" t="s">
        <v>16</v>
      </c>
      <c r="C123" s="15">
        <f aca="true" t="shared" si="5" ref="C123:O123">SUM(C91:C110)</f>
        <v>20</v>
      </c>
      <c r="D123" s="15">
        <f t="shared" si="5"/>
        <v>18</v>
      </c>
      <c r="E123" s="15">
        <f t="shared" si="5"/>
        <v>15</v>
      </c>
      <c r="F123" s="15">
        <f t="shared" si="5"/>
        <v>18</v>
      </c>
      <c r="G123" s="15">
        <f t="shared" si="5"/>
        <v>20</v>
      </c>
      <c r="H123" s="15">
        <f t="shared" si="5"/>
        <v>18</v>
      </c>
      <c r="I123" s="15">
        <f t="shared" si="5"/>
        <v>16</v>
      </c>
      <c r="J123" s="15">
        <f t="shared" si="5"/>
        <v>17</v>
      </c>
      <c r="K123" s="15">
        <f t="shared" si="5"/>
        <v>15</v>
      </c>
      <c r="L123" s="15">
        <f t="shared" si="5"/>
        <v>15</v>
      </c>
      <c r="M123" s="15">
        <f t="shared" si="5"/>
        <v>4</v>
      </c>
      <c r="N123" s="15">
        <f t="shared" si="5"/>
        <v>12</v>
      </c>
      <c r="O123" s="15">
        <f t="shared" si="5"/>
        <v>13</v>
      </c>
      <c r="P123" s="15">
        <v>6</v>
      </c>
      <c r="Q123" s="15">
        <v>3</v>
      </c>
      <c r="R123" s="15">
        <v>1</v>
      </c>
      <c r="S123" s="12"/>
      <c r="T123" s="5"/>
      <c r="U123" s="5"/>
    </row>
    <row r="124" spans="1:21" ht="15.75">
      <c r="A124" s="6"/>
      <c r="B124" s="14" t="s">
        <v>17</v>
      </c>
      <c r="C124" s="59">
        <f>C123/20*100</f>
        <v>100</v>
      </c>
      <c r="D124" s="59">
        <f aca="true" t="shared" si="6" ref="D124:R124">D123/20*100</f>
        <v>90</v>
      </c>
      <c r="E124" s="59">
        <f t="shared" si="6"/>
        <v>75</v>
      </c>
      <c r="F124" s="59">
        <f t="shared" si="6"/>
        <v>90</v>
      </c>
      <c r="G124" s="59">
        <f t="shared" si="6"/>
        <v>100</v>
      </c>
      <c r="H124" s="59">
        <f t="shared" si="6"/>
        <v>90</v>
      </c>
      <c r="I124" s="59">
        <f t="shared" si="6"/>
        <v>80</v>
      </c>
      <c r="J124" s="59">
        <f t="shared" si="6"/>
        <v>85</v>
      </c>
      <c r="K124" s="59">
        <f t="shared" si="6"/>
        <v>75</v>
      </c>
      <c r="L124" s="59">
        <f t="shared" si="6"/>
        <v>75</v>
      </c>
      <c r="M124" s="59">
        <f t="shared" si="6"/>
        <v>20</v>
      </c>
      <c r="N124" s="59">
        <f t="shared" si="6"/>
        <v>60</v>
      </c>
      <c r="O124" s="59">
        <f t="shared" si="6"/>
        <v>65</v>
      </c>
      <c r="P124" s="59">
        <f t="shared" si="6"/>
        <v>30</v>
      </c>
      <c r="Q124" s="59">
        <f t="shared" si="6"/>
        <v>15</v>
      </c>
      <c r="R124" s="59">
        <f t="shared" si="6"/>
        <v>5</v>
      </c>
      <c r="S124" s="13"/>
      <c r="T124" s="6"/>
      <c r="U124" s="6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>
      <c r="A126" s="6"/>
      <c r="B126" s="6" t="s">
        <v>24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75">
      <c r="A127" s="6"/>
      <c r="B127" s="14" t="s">
        <v>10</v>
      </c>
      <c r="C127" s="14">
        <v>1</v>
      </c>
      <c r="D127" s="14">
        <v>2</v>
      </c>
      <c r="E127" s="14">
        <v>3</v>
      </c>
      <c r="F127" s="14">
        <v>4</v>
      </c>
      <c r="G127" s="14">
        <v>5</v>
      </c>
      <c r="H127" s="14">
        <v>6</v>
      </c>
      <c r="I127" s="14">
        <v>7</v>
      </c>
      <c r="J127" s="14">
        <v>8</v>
      </c>
      <c r="K127" s="14">
        <v>9</v>
      </c>
      <c r="L127" s="14">
        <v>10</v>
      </c>
      <c r="M127" s="14">
        <v>11</v>
      </c>
      <c r="N127" s="14">
        <v>12</v>
      </c>
      <c r="O127" s="14">
        <v>13</v>
      </c>
      <c r="P127" s="14">
        <v>14</v>
      </c>
      <c r="Q127" s="14">
        <v>15</v>
      </c>
      <c r="R127" s="14">
        <v>16</v>
      </c>
      <c r="S127" s="11"/>
      <c r="T127" s="6"/>
      <c r="U127" s="6"/>
    </row>
    <row r="128" spans="1:21" ht="15.75">
      <c r="A128" s="6"/>
      <c r="B128" s="14" t="s">
        <v>16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1</v>
      </c>
      <c r="N128" s="15">
        <v>2</v>
      </c>
      <c r="O128" s="15">
        <v>2</v>
      </c>
      <c r="P128" s="15">
        <v>8</v>
      </c>
      <c r="Q128" s="15">
        <v>9</v>
      </c>
      <c r="R128" s="15">
        <v>19</v>
      </c>
      <c r="S128" s="12"/>
      <c r="T128" s="6"/>
      <c r="U128" s="6"/>
    </row>
    <row r="129" spans="1:21" ht="15.75">
      <c r="A129" s="6"/>
      <c r="B129" s="14" t="s">
        <v>17</v>
      </c>
      <c r="C129" s="15">
        <f>C128/20*100</f>
        <v>0</v>
      </c>
      <c r="D129" s="15">
        <f aca="true" t="shared" si="7" ref="D129:R129">D128/20*100</f>
        <v>0</v>
      </c>
      <c r="E129" s="15">
        <f t="shared" si="7"/>
        <v>0</v>
      </c>
      <c r="F129" s="15">
        <f t="shared" si="7"/>
        <v>0</v>
      </c>
      <c r="G129" s="15">
        <f t="shared" si="7"/>
        <v>0</v>
      </c>
      <c r="H129" s="15">
        <f t="shared" si="7"/>
        <v>0</v>
      </c>
      <c r="I129" s="15">
        <f t="shared" si="7"/>
        <v>0</v>
      </c>
      <c r="J129" s="15">
        <f t="shared" si="7"/>
        <v>0</v>
      </c>
      <c r="K129" s="15">
        <f t="shared" si="7"/>
        <v>0</v>
      </c>
      <c r="L129" s="15">
        <f t="shared" si="7"/>
        <v>0</v>
      </c>
      <c r="M129" s="15">
        <f t="shared" si="7"/>
        <v>5</v>
      </c>
      <c r="N129" s="15">
        <f t="shared" si="7"/>
        <v>10</v>
      </c>
      <c r="O129" s="15">
        <f t="shared" si="7"/>
        <v>10</v>
      </c>
      <c r="P129" s="15">
        <f t="shared" si="7"/>
        <v>40</v>
      </c>
      <c r="Q129" s="15">
        <f t="shared" si="7"/>
        <v>45</v>
      </c>
      <c r="R129" s="15">
        <f t="shared" si="7"/>
        <v>95</v>
      </c>
      <c r="S129" s="12"/>
      <c r="T129" s="6"/>
      <c r="U129" s="6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5.75">
      <c r="A131" s="6"/>
      <c r="B131" s="6" t="s">
        <v>26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5.75">
      <c r="A132" s="6"/>
      <c r="B132" s="14" t="s">
        <v>10</v>
      </c>
      <c r="C132" s="14">
        <v>14</v>
      </c>
      <c r="D132" s="14">
        <v>15</v>
      </c>
      <c r="E132" s="14">
        <v>16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5.75">
      <c r="A133" s="6"/>
      <c r="B133" s="14" t="s">
        <v>16</v>
      </c>
      <c r="C133" s="15">
        <v>4</v>
      </c>
      <c r="D133" s="15">
        <v>4</v>
      </c>
      <c r="E133" s="15"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5.75">
      <c r="A134" s="6"/>
      <c r="B134" s="14" t="s">
        <v>17</v>
      </c>
      <c r="C134" s="59">
        <v>20</v>
      </c>
      <c r="D134" s="59">
        <v>20</v>
      </c>
      <c r="E134" s="59">
        <v>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5.75">
      <c r="A136" s="6"/>
      <c r="B136" s="6" t="s">
        <v>27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.75">
      <c r="A137" s="6"/>
      <c r="B137" s="60" t="s">
        <v>10</v>
      </c>
      <c r="C137" s="144" t="s">
        <v>28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5" t="s">
        <v>30</v>
      </c>
      <c r="O137" s="145"/>
      <c r="P137" s="145"/>
      <c r="Q137" s="2"/>
      <c r="R137" s="2"/>
      <c r="S137" s="2"/>
      <c r="T137" s="57"/>
      <c r="U137" s="6"/>
    </row>
    <row r="138" spans="1:21" ht="15.75">
      <c r="A138" s="6"/>
      <c r="B138" s="146">
        <v>14</v>
      </c>
      <c r="C138" s="95" t="s">
        <v>29</v>
      </c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147">
        <v>0</v>
      </c>
      <c r="O138" s="147"/>
      <c r="P138" s="147"/>
      <c r="Q138" s="18"/>
      <c r="R138" s="18"/>
      <c r="S138" s="18"/>
      <c r="T138" s="6"/>
      <c r="U138" s="6"/>
    </row>
    <row r="139" spans="1:21" ht="15.75">
      <c r="A139" s="6"/>
      <c r="B139" s="146"/>
      <c r="C139" s="95" t="s">
        <v>31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147">
        <v>10</v>
      </c>
      <c r="O139" s="147"/>
      <c r="P139" s="147"/>
      <c r="Q139" s="6"/>
      <c r="R139" s="6"/>
      <c r="S139" s="6"/>
      <c r="T139" s="6"/>
      <c r="U139" s="6"/>
    </row>
    <row r="140" spans="1:21" ht="15.75">
      <c r="A140" s="6"/>
      <c r="B140" s="146"/>
      <c r="C140" s="95" t="s">
        <v>32</v>
      </c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147">
        <v>8</v>
      </c>
      <c r="O140" s="147"/>
      <c r="P140" s="147"/>
      <c r="Q140" s="6"/>
      <c r="R140" s="6"/>
      <c r="S140" s="6"/>
      <c r="T140" s="6"/>
      <c r="U140" s="6"/>
    </row>
    <row r="141" spans="1:21" ht="15.75">
      <c r="A141" s="6"/>
      <c r="B141" s="146"/>
      <c r="C141" s="95" t="s">
        <v>33</v>
      </c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147">
        <v>0</v>
      </c>
      <c r="O141" s="147"/>
      <c r="P141" s="147"/>
      <c r="Q141" s="6"/>
      <c r="R141" s="6"/>
      <c r="S141" s="6"/>
      <c r="T141" s="6"/>
      <c r="U141" s="6"/>
    </row>
    <row r="142" spans="1:21" ht="15.75">
      <c r="A142" s="6"/>
      <c r="B142" s="146"/>
      <c r="C142" s="95" t="s">
        <v>34</v>
      </c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147">
        <v>0</v>
      </c>
      <c r="O142" s="147"/>
      <c r="P142" s="147"/>
      <c r="Q142" s="6"/>
      <c r="R142" s="6"/>
      <c r="S142" s="6"/>
      <c r="T142" s="6"/>
      <c r="U142" s="6"/>
    </row>
    <row r="143" spans="2:16" ht="15.75">
      <c r="B143" s="148">
        <v>15</v>
      </c>
      <c r="C143" s="95" t="s">
        <v>36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149">
        <v>0</v>
      </c>
      <c r="O143" s="149"/>
      <c r="P143" s="149"/>
    </row>
    <row r="144" spans="2:16" ht="15.75">
      <c r="B144" s="148"/>
      <c r="C144" s="95" t="s">
        <v>35</v>
      </c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151">
        <v>0</v>
      </c>
      <c r="O144" s="152"/>
      <c r="P144" s="153"/>
    </row>
    <row r="145" spans="2:16" ht="15.75">
      <c r="B145" s="148"/>
      <c r="C145" s="95" t="s">
        <v>37</v>
      </c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149">
        <v>4</v>
      </c>
      <c r="O145" s="149"/>
      <c r="P145" s="149"/>
    </row>
    <row r="146" spans="2:16" ht="15.75">
      <c r="B146" s="148"/>
      <c r="C146" s="95" t="s">
        <v>32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149">
        <v>0</v>
      </c>
      <c r="O146" s="149"/>
      <c r="P146" s="149"/>
    </row>
    <row r="147" spans="2:16" ht="15.75">
      <c r="B147" s="148"/>
      <c r="C147" s="95" t="s">
        <v>34</v>
      </c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0">
        <v>0</v>
      </c>
      <c r="O147" s="150"/>
      <c r="P147" s="91"/>
    </row>
    <row r="148" spans="2:16" ht="15.75">
      <c r="B148" s="94">
        <v>16</v>
      </c>
      <c r="C148" s="95" t="s">
        <v>29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149">
        <v>0</v>
      </c>
      <c r="O148" s="149"/>
      <c r="P148" s="149"/>
    </row>
    <row r="149" spans="2:16" ht="15.75">
      <c r="B149" s="94"/>
      <c r="C149" s="95" t="s">
        <v>38</v>
      </c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149">
        <v>0</v>
      </c>
      <c r="O149" s="149"/>
      <c r="P149" s="149"/>
    </row>
    <row r="150" spans="2:16" ht="15.75">
      <c r="B150" s="94"/>
      <c r="C150" s="95" t="s">
        <v>32</v>
      </c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149">
        <v>0</v>
      </c>
      <c r="O150" s="149"/>
      <c r="P150" s="149"/>
    </row>
    <row r="151" spans="2:16" ht="15.75">
      <c r="B151" s="94"/>
      <c r="C151" s="95" t="s">
        <v>39</v>
      </c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149">
        <v>0</v>
      </c>
      <c r="O151" s="149"/>
      <c r="P151" s="149"/>
    </row>
    <row r="152" spans="2:16" ht="15.75">
      <c r="B152" s="94"/>
      <c r="C152" s="95" t="s">
        <v>40</v>
      </c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149">
        <v>0</v>
      </c>
      <c r="O152" s="149"/>
      <c r="P152" s="149"/>
    </row>
    <row r="156" spans="2:13" ht="15.75">
      <c r="B156" s="114" t="s">
        <v>286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 ht="15.75">
      <c r="B157" s="117" t="s">
        <v>290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 ht="15.75">
      <c r="B158" s="117" t="s">
        <v>2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3:5" ht="15.75">
      <c r="C159" s="2" t="s">
        <v>3</v>
      </c>
      <c r="D159" s="2"/>
      <c r="E159" s="2"/>
    </row>
    <row r="160" spans="2:8" ht="15.75">
      <c r="B160" s="117" t="s">
        <v>295</v>
      </c>
      <c r="C160" s="117"/>
      <c r="D160" s="117"/>
      <c r="E160" s="117"/>
      <c r="F160" s="117"/>
      <c r="G160" s="117"/>
      <c r="H160" s="117"/>
    </row>
    <row r="162" spans="2:4" ht="15.75">
      <c r="B162" s="117" t="s">
        <v>240</v>
      </c>
      <c r="C162" s="117"/>
      <c r="D162" s="117"/>
    </row>
    <row r="163" spans="2:5" ht="15.75">
      <c r="B163" s="117" t="s">
        <v>296</v>
      </c>
      <c r="C163" s="117"/>
      <c r="D163" s="117"/>
      <c r="E163" s="117"/>
    </row>
    <row r="165" spans="1:21" ht="15.75">
      <c r="A165" s="134" t="s">
        <v>8</v>
      </c>
      <c r="B165" s="118" t="s">
        <v>9</v>
      </c>
      <c r="C165" s="134" t="s">
        <v>10</v>
      </c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58" t="s">
        <v>47</v>
      </c>
      <c r="T165" s="135" t="s">
        <v>11</v>
      </c>
      <c r="U165" s="156" t="s">
        <v>12</v>
      </c>
    </row>
    <row r="166" spans="1:21" ht="15.75">
      <c r="A166" s="134"/>
      <c r="B166" s="118"/>
      <c r="C166" s="61">
        <v>1</v>
      </c>
      <c r="D166" s="61">
        <v>2</v>
      </c>
      <c r="E166" s="61">
        <v>3</v>
      </c>
      <c r="F166" s="61">
        <v>4</v>
      </c>
      <c r="G166" s="61">
        <v>5</v>
      </c>
      <c r="H166" s="61">
        <v>6</v>
      </c>
      <c r="I166" s="61">
        <v>7</v>
      </c>
      <c r="J166" s="61">
        <v>8</v>
      </c>
      <c r="K166" s="61">
        <v>9</v>
      </c>
      <c r="L166" s="61">
        <v>10</v>
      </c>
      <c r="M166" s="61">
        <v>11</v>
      </c>
      <c r="N166" s="61">
        <v>12</v>
      </c>
      <c r="O166" s="61">
        <v>13</v>
      </c>
      <c r="P166" s="61">
        <v>14</v>
      </c>
      <c r="Q166" s="61">
        <v>15</v>
      </c>
      <c r="R166" s="61">
        <v>16</v>
      </c>
      <c r="S166" s="158"/>
      <c r="T166" s="137"/>
      <c r="U166" s="157"/>
    </row>
    <row r="167" spans="1:21" ht="15.75">
      <c r="A167" s="8">
        <v>1</v>
      </c>
      <c r="B167" s="9" t="s">
        <v>349</v>
      </c>
      <c r="C167" s="8">
        <v>1</v>
      </c>
      <c r="D167" s="8">
        <v>1</v>
      </c>
      <c r="E167" s="8">
        <v>1</v>
      </c>
      <c r="F167" s="8">
        <v>1</v>
      </c>
      <c r="G167" s="8">
        <v>1</v>
      </c>
      <c r="H167" s="8">
        <v>1</v>
      </c>
      <c r="I167" s="8">
        <v>1</v>
      </c>
      <c r="J167" s="8">
        <v>1</v>
      </c>
      <c r="K167" s="8">
        <v>1</v>
      </c>
      <c r="L167" s="8">
        <v>1</v>
      </c>
      <c r="M167" s="8">
        <v>1</v>
      </c>
      <c r="N167" s="8">
        <v>1</v>
      </c>
      <c r="O167" s="8">
        <v>1</v>
      </c>
      <c r="P167" s="8">
        <v>2</v>
      </c>
      <c r="Q167" s="8">
        <v>2</v>
      </c>
      <c r="R167" s="8">
        <v>3</v>
      </c>
      <c r="S167" s="48">
        <v>3</v>
      </c>
      <c r="T167" s="10">
        <f aca="true" t="shared" si="8" ref="T167:T184">SUM(C167:R167)</f>
        <v>20</v>
      </c>
      <c r="U167" s="10">
        <v>5</v>
      </c>
    </row>
    <row r="168" spans="1:21" ht="15.75">
      <c r="A168" s="8">
        <v>2</v>
      </c>
      <c r="B168" s="9" t="s">
        <v>350</v>
      </c>
      <c r="C168" s="8">
        <v>1</v>
      </c>
      <c r="D168" s="8">
        <v>1</v>
      </c>
      <c r="E168" s="8">
        <v>0</v>
      </c>
      <c r="F168" s="8">
        <v>0</v>
      </c>
      <c r="G168" s="8">
        <v>1</v>
      </c>
      <c r="H168" s="8">
        <v>1</v>
      </c>
      <c r="I168" s="8">
        <v>1</v>
      </c>
      <c r="J168" s="8">
        <v>1</v>
      </c>
      <c r="K168" s="8">
        <v>1</v>
      </c>
      <c r="L168" s="8">
        <v>1</v>
      </c>
      <c r="M168" s="8">
        <v>0</v>
      </c>
      <c r="N168" s="8">
        <v>1</v>
      </c>
      <c r="O168" s="8">
        <v>0</v>
      </c>
      <c r="P168" s="8">
        <v>0</v>
      </c>
      <c r="Q168" s="8">
        <v>0</v>
      </c>
      <c r="R168" s="8">
        <v>0</v>
      </c>
      <c r="S168" s="48">
        <v>0</v>
      </c>
      <c r="T168" s="10">
        <f t="shared" si="8"/>
        <v>9</v>
      </c>
      <c r="U168" s="10">
        <v>3</v>
      </c>
    </row>
    <row r="169" spans="1:21" ht="15.75">
      <c r="A169" s="26">
        <v>3</v>
      </c>
      <c r="B169" s="9" t="s">
        <v>351</v>
      </c>
      <c r="C169" s="8">
        <v>1</v>
      </c>
      <c r="D169" s="8">
        <v>1</v>
      </c>
      <c r="E169" s="8">
        <v>1</v>
      </c>
      <c r="F169" s="8">
        <v>1</v>
      </c>
      <c r="G169" s="8">
        <v>1</v>
      </c>
      <c r="H169" s="8">
        <v>1</v>
      </c>
      <c r="I169" s="8">
        <v>1</v>
      </c>
      <c r="J169" s="8">
        <v>1</v>
      </c>
      <c r="K169" s="8">
        <v>1</v>
      </c>
      <c r="L169" s="8">
        <v>1</v>
      </c>
      <c r="M169" s="8">
        <v>1</v>
      </c>
      <c r="N169" s="8">
        <v>1</v>
      </c>
      <c r="O169" s="8">
        <v>1</v>
      </c>
      <c r="P169" s="8">
        <v>0</v>
      </c>
      <c r="Q169" s="8">
        <v>2</v>
      </c>
      <c r="R169" s="8">
        <v>3</v>
      </c>
      <c r="S169" s="48">
        <v>2</v>
      </c>
      <c r="T169" s="10">
        <f t="shared" si="8"/>
        <v>18</v>
      </c>
      <c r="U169" s="10">
        <v>5</v>
      </c>
    </row>
    <row r="170" spans="1:21" ht="15.75">
      <c r="A170" s="8">
        <v>4</v>
      </c>
      <c r="B170" s="9" t="s">
        <v>352</v>
      </c>
      <c r="C170" s="8">
        <v>1</v>
      </c>
      <c r="D170" s="8">
        <v>1</v>
      </c>
      <c r="E170" s="8">
        <v>1</v>
      </c>
      <c r="F170" s="8">
        <v>1</v>
      </c>
      <c r="G170" s="8">
        <v>1</v>
      </c>
      <c r="H170" s="8">
        <v>1</v>
      </c>
      <c r="I170" s="8">
        <v>1</v>
      </c>
      <c r="J170" s="8">
        <v>1</v>
      </c>
      <c r="K170" s="8">
        <v>1</v>
      </c>
      <c r="L170" s="8">
        <v>1</v>
      </c>
      <c r="M170" s="8">
        <v>1</v>
      </c>
      <c r="N170" s="8">
        <v>1</v>
      </c>
      <c r="O170" s="8">
        <v>1</v>
      </c>
      <c r="P170" s="8">
        <v>2</v>
      </c>
      <c r="Q170" s="8">
        <v>2</v>
      </c>
      <c r="R170" s="8">
        <v>1</v>
      </c>
      <c r="S170" s="48">
        <v>2</v>
      </c>
      <c r="T170" s="10">
        <f t="shared" si="8"/>
        <v>18</v>
      </c>
      <c r="U170" s="10">
        <v>5</v>
      </c>
    </row>
    <row r="171" spans="1:21" ht="15.75">
      <c r="A171" s="8">
        <v>5</v>
      </c>
      <c r="B171" s="9" t="s">
        <v>353</v>
      </c>
      <c r="C171" s="8">
        <v>1</v>
      </c>
      <c r="D171" s="8">
        <v>1</v>
      </c>
      <c r="E171" s="8">
        <v>1</v>
      </c>
      <c r="F171" s="8">
        <v>1</v>
      </c>
      <c r="G171" s="8">
        <v>1</v>
      </c>
      <c r="H171" s="8">
        <v>1</v>
      </c>
      <c r="I171" s="8">
        <v>1</v>
      </c>
      <c r="J171" s="8">
        <v>1</v>
      </c>
      <c r="K171" s="8">
        <v>1</v>
      </c>
      <c r="L171" s="8">
        <v>0</v>
      </c>
      <c r="M171" s="8">
        <v>0</v>
      </c>
      <c r="N171" s="8">
        <v>1</v>
      </c>
      <c r="O171" s="8">
        <v>1</v>
      </c>
      <c r="P171" s="8">
        <v>0</v>
      </c>
      <c r="Q171" s="8">
        <v>1</v>
      </c>
      <c r="R171" s="8">
        <v>0</v>
      </c>
      <c r="S171" s="48">
        <v>3</v>
      </c>
      <c r="T171" s="10">
        <f t="shared" si="8"/>
        <v>12</v>
      </c>
      <c r="U171" s="10">
        <v>4</v>
      </c>
    </row>
    <row r="172" spans="1:21" ht="15.75">
      <c r="A172" s="26">
        <v>6</v>
      </c>
      <c r="B172" s="9" t="s">
        <v>354</v>
      </c>
      <c r="C172" s="8">
        <v>1</v>
      </c>
      <c r="D172" s="8">
        <v>1</v>
      </c>
      <c r="E172" s="8">
        <v>1</v>
      </c>
      <c r="F172" s="8">
        <v>1</v>
      </c>
      <c r="G172" s="8">
        <v>1</v>
      </c>
      <c r="H172" s="8">
        <v>1</v>
      </c>
      <c r="I172" s="8">
        <v>1</v>
      </c>
      <c r="J172" s="8">
        <v>1</v>
      </c>
      <c r="K172" s="8">
        <v>1</v>
      </c>
      <c r="L172" s="8">
        <v>1</v>
      </c>
      <c r="M172" s="8">
        <v>1</v>
      </c>
      <c r="N172" s="8">
        <v>1</v>
      </c>
      <c r="O172" s="8">
        <v>1</v>
      </c>
      <c r="P172" s="8">
        <v>0</v>
      </c>
      <c r="Q172" s="8">
        <v>2</v>
      </c>
      <c r="R172" s="8">
        <v>0</v>
      </c>
      <c r="S172" s="48">
        <v>4</v>
      </c>
      <c r="T172" s="10">
        <f t="shared" si="8"/>
        <v>15</v>
      </c>
      <c r="U172" s="10">
        <v>4</v>
      </c>
    </row>
    <row r="173" spans="1:21" ht="15.75">
      <c r="A173" s="8">
        <v>7</v>
      </c>
      <c r="B173" s="9" t="s">
        <v>355</v>
      </c>
      <c r="C173" s="8">
        <v>1</v>
      </c>
      <c r="D173" s="8">
        <v>1</v>
      </c>
      <c r="E173" s="8">
        <v>1</v>
      </c>
      <c r="F173" s="8">
        <v>1</v>
      </c>
      <c r="G173" s="8">
        <v>1</v>
      </c>
      <c r="H173" s="8">
        <v>1</v>
      </c>
      <c r="I173" s="8">
        <v>1</v>
      </c>
      <c r="J173" s="8">
        <v>1</v>
      </c>
      <c r="K173" s="8">
        <v>1</v>
      </c>
      <c r="L173" s="8">
        <v>1</v>
      </c>
      <c r="M173" s="8">
        <v>0</v>
      </c>
      <c r="N173" s="8">
        <v>1</v>
      </c>
      <c r="O173" s="8">
        <v>1</v>
      </c>
      <c r="P173" s="8">
        <v>0</v>
      </c>
      <c r="Q173" s="8">
        <v>2</v>
      </c>
      <c r="R173" s="8">
        <v>0</v>
      </c>
      <c r="S173" s="48">
        <v>1</v>
      </c>
      <c r="T173" s="10">
        <f t="shared" si="8"/>
        <v>14</v>
      </c>
      <c r="U173" s="10">
        <v>4</v>
      </c>
    </row>
    <row r="174" spans="1:21" ht="15.75">
      <c r="A174" s="8">
        <v>8</v>
      </c>
      <c r="B174" s="9" t="s">
        <v>356</v>
      </c>
      <c r="C174" s="8">
        <v>1</v>
      </c>
      <c r="D174" s="8">
        <v>1</v>
      </c>
      <c r="E174" s="8">
        <v>1</v>
      </c>
      <c r="F174" s="8">
        <v>1</v>
      </c>
      <c r="G174" s="8">
        <v>1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48">
        <v>4</v>
      </c>
      <c r="T174" s="10">
        <f t="shared" si="8"/>
        <v>5</v>
      </c>
      <c r="U174" s="10">
        <v>2</v>
      </c>
    </row>
    <row r="175" spans="1:21" ht="15.75">
      <c r="A175" s="26">
        <v>9</v>
      </c>
      <c r="B175" s="9" t="s">
        <v>357</v>
      </c>
      <c r="C175" s="8">
        <v>0</v>
      </c>
      <c r="D175" s="8">
        <v>1</v>
      </c>
      <c r="E175" s="8">
        <v>1</v>
      </c>
      <c r="F175" s="8">
        <v>1</v>
      </c>
      <c r="G175" s="8">
        <v>1</v>
      </c>
      <c r="H175" s="8">
        <v>1</v>
      </c>
      <c r="I175" s="8">
        <v>1</v>
      </c>
      <c r="J175" s="8">
        <v>1</v>
      </c>
      <c r="K175" s="8">
        <v>1</v>
      </c>
      <c r="L175" s="8">
        <v>1</v>
      </c>
      <c r="M175" s="8">
        <v>1</v>
      </c>
      <c r="N175" s="8">
        <v>1</v>
      </c>
      <c r="O175" s="8">
        <v>1</v>
      </c>
      <c r="P175" s="8">
        <v>0</v>
      </c>
      <c r="Q175" s="8">
        <v>0</v>
      </c>
      <c r="R175" s="8">
        <v>0</v>
      </c>
      <c r="S175" s="48">
        <v>3</v>
      </c>
      <c r="T175" s="10">
        <f t="shared" si="8"/>
        <v>12</v>
      </c>
      <c r="U175" s="10">
        <v>4</v>
      </c>
    </row>
    <row r="176" spans="1:21" ht="15.75">
      <c r="A176" s="8">
        <v>10</v>
      </c>
      <c r="B176" s="9" t="s">
        <v>358</v>
      </c>
      <c r="C176" s="8">
        <v>1</v>
      </c>
      <c r="D176" s="8">
        <v>1</v>
      </c>
      <c r="E176" s="8">
        <v>1</v>
      </c>
      <c r="F176" s="8">
        <v>1</v>
      </c>
      <c r="G176" s="8">
        <v>1</v>
      </c>
      <c r="H176" s="8">
        <v>1</v>
      </c>
      <c r="I176" s="8">
        <v>1</v>
      </c>
      <c r="J176" s="8">
        <v>1</v>
      </c>
      <c r="K176" s="8">
        <v>1</v>
      </c>
      <c r="L176" s="8">
        <v>1</v>
      </c>
      <c r="M176" s="8">
        <v>1</v>
      </c>
      <c r="N176" s="8">
        <v>1</v>
      </c>
      <c r="O176" s="8">
        <v>1</v>
      </c>
      <c r="P176" s="8">
        <v>0</v>
      </c>
      <c r="Q176" s="8">
        <v>2</v>
      </c>
      <c r="R176" s="8">
        <v>0</v>
      </c>
      <c r="S176" s="48">
        <v>3</v>
      </c>
      <c r="T176" s="10">
        <f t="shared" si="8"/>
        <v>15</v>
      </c>
      <c r="U176" s="10">
        <v>4</v>
      </c>
    </row>
    <row r="177" spans="1:21" ht="15.75">
      <c r="A177" s="8">
        <v>11</v>
      </c>
      <c r="B177" s="9" t="s">
        <v>359</v>
      </c>
      <c r="C177" s="8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8">
        <v>1</v>
      </c>
      <c r="J177" s="8">
        <v>1</v>
      </c>
      <c r="K177" s="8">
        <v>1</v>
      </c>
      <c r="L177" s="8">
        <v>1</v>
      </c>
      <c r="M177" s="8">
        <v>1</v>
      </c>
      <c r="N177" s="8">
        <v>1</v>
      </c>
      <c r="O177" s="8">
        <v>1</v>
      </c>
      <c r="P177" s="8">
        <v>0</v>
      </c>
      <c r="Q177" s="8">
        <v>2</v>
      </c>
      <c r="R177" s="8">
        <v>0</v>
      </c>
      <c r="S177" s="48">
        <v>2</v>
      </c>
      <c r="T177" s="10">
        <f t="shared" si="8"/>
        <v>15</v>
      </c>
      <c r="U177" s="10">
        <v>4</v>
      </c>
    </row>
    <row r="178" spans="1:21" ht="15.75">
      <c r="A178" s="26">
        <v>12</v>
      </c>
      <c r="B178" s="9" t="s">
        <v>360</v>
      </c>
      <c r="C178" s="8">
        <v>1</v>
      </c>
      <c r="D178" s="8">
        <v>1</v>
      </c>
      <c r="E178" s="8">
        <v>1</v>
      </c>
      <c r="F178" s="8">
        <v>1</v>
      </c>
      <c r="G178" s="8">
        <v>1</v>
      </c>
      <c r="H178" s="8">
        <v>1</v>
      </c>
      <c r="I178" s="8">
        <v>0</v>
      </c>
      <c r="J178" s="8">
        <v>1</v>
      </c>
      <c r="K178" s="8">
        <v>1</v>
      </c>
      <c r="L178" s="8">
        <v>1</v>
      </c>
      <c r="M178" s="8">
        <v>1</v>
      </c>
      <c r="N178" s="8">
        <v>1</v>
      </c>
      <c r="O178" s="8">
        <v>1</v>
      </c>
      <c r="P178" s="8">
        <v>0</v>
      </c>
      <c r="Q178" s="8">
        <v>2</v>
      </c>
      <c r="R178" s="8">
        <v>0</v>
      </c>
      <c r="S178" s="48">
        <v>2</v>
      </c>
      <c r="T178" s="10">
        <f t="shared" si="8"/>
        <v>14</v>
      </c>
      <c r="U178" s="10">
        <v>4</v>
      </c>
    </row>
    <row r="179" spans="1:21" ht="15.75">
      <c r="A179" s="8">
        <v>13</v>
      </c>
      <c r="B179" s="9" t="s">
        <v>361</v>
      </c>
      <c r="C179" s="8">
        <v>0</v>
      </c>
      <c r="D179" s="8">
        <v>1</v>
      </c>
      <c r="E179" s="8">
        <v>1</v>
      </c>
      <c r="F179" s="8">
        <v>1</v>
      </c>
      <c r="G179" s="8">
        <v>1</v>
      </c>
      <c r="H179" s="8">
        <v>0</v>
      </c>
      <c r="I179" s="8">
        <v>1</v>
      </c>
      <c r="J179" s="8">
        <v>1</v>
      </c>
      <c r="K179" s="8">
        <v>0</v>
      </c>
      <c r="L179" s="8">
        <v>0</v>
      </c>
      <c r="M179" s="8">
        <v>0</v>
      </c>
      <c r="N179" s="8">
        <v>1</v>
      </c>
      <c r="O179" s="8">
        <v>1</v>
      </c>
      <c r="P179" s="8">
        <v>0</v>
      </c>
      <c r="Q179" s="8">
        <v>0</v>
      </c>
      <c r="R179" s="8">
        <v>0</v>
      </c>
      <c r="S179" s="48">
        <v>1</v>
      </c>
      <c r="T179" s="10">
        <f t="shared" si="8"/>
        <v>8</v>
      </c>
      <c r="U179" s="10">
        <v>3</v>
      </c>
    </row>
    <row r="180" spans="1:21" ht="15.75">
      <c r="A180" s="8">
        <v>14</v>
      </c>
      <c r="B180" s="9" t="s">
        <v>362</v>
      </c>
      <c r="C180" s="8">
        <v>1</v>
      </c>
      <c r="D180" s="8">
        <v>1</v>
      </c>
      <c r="E180" s="8">
        <v>1</v>
      </c>
      <c r="F180" s="8">
        <v>1</v>
      </c>
      <c r="G180" s="8">
        <v>1</v>
      </c>
      <c r="H180" s="8">
        <v>1</v>
      </c>
      <c r="I180" s="8">
        <v>1</v>
      </c>
      <c r="J180" s="8">
        <v>1</v>
      </c>
      <c r="K180" s="8">
        <v>1</v>
      </c>
      <c r="L180" s="8">
        <v>1</v>
      </c>
      <c r="M180" s="8">
        <v>1</v>
      </c>
      <c r="N180" s="8">
        <v>1</v>
      </c>
      <c r="O180" s="8">
        <v>1</v>
      </c>
      <c r="P180" s="8">
        <v>2</v>
      </c>
      <c r="Q180" s="8">
        <v>2</v>
      </c>
      <c r="R180" s="8">
        <v>0</v>
      </c>
      <c r="S180" s="48">
        <v>3</v>
      </c>
      <c r="T180" s="10">
        <f t="shared" si="8"/>
        <v>17</v>
      </c>
      <c r="U180" s="10">
        <v>5</v>
      </c>
    </row>
    <row r="181" spans="1:21" ht="15.75">
      <c r="A181" s="26">
        <v>15</v>
      </c>
      <c r="B181" s="9" t="s">
        <v>363</v>
      </c>
      <c r="C181" s="8">
        <v>1</v>
      </c>
      <c r="D181" s="8">
        <v>1</v>
      </c>
      <c r="E181" s="8">
        <v>1</v>
      </c>
      <c r="F181" s="8">
        <v>1</v>
      </c>
      <c r="G181" s="8">
        <v>1</v>
      </c>
      <c r="H181" s="8">
        <v>1</v>
      </c>
      <c r="I181" s="8">
        <v>1</v>
      </c>
      <c r="J181" s="8">
        <v>1</v>
      </c>
      <c r="K181" s="8">
        <v>1</v>
      </c>
      <c r="L181" s="8">
        <v>1</v>
      </c>
      <c r="M181" s="8">
        <v>1</v>
      </c>
      <c r="N181" s="8">
        <v>1</v>
      </c>
      <c r="O181" s="8">
        <v>0</v>
      </c>
      <c r="P181" s="8">
        <v>0</v>
      </c>
      <c r="Q181" s="8">
        <v>0</v>
      </c>
      <c r="R181" s="8">
        <v>0</v>
      </c>
      <c r="S181" s="48">
        <v>2</v>
      </c>
      <c r="T181" s="10">
        <f t="shared" si="8"/>
        <v>12</v>
      </c>
      <c r="U181" s="10">
        <v>4</v>
      </c>
    </row>
    <row r="182" spans="1:21" ht="15.75">
      <c r="A182" s="8">
        <v>16</v>
      </c>
      <c r="B182" s="9" t="s">
        <v>364</v>
      </c>
      <c r="C182" s="8">
        <v>1</v>
      </c>
      <c r="D182" s="8">
        <v>1</v>
      </c>
      <c r="E182" s="8"/>
      <c r="F182" s="8">
        <v>0</v>
      </c>
      <c r="G182" s="8">
        <v>1</v>
      </c>
      <c r="H182" s="8">
        <v>1</v>
      </c>
      <c r="I182" s="8">
        <v>1</v>
      </c>
      <c r="J182" s="8">
        <v>1</v>
      </c>
      <c r="K182" s="8">
        <v>1</v>
      </c>
      <c r="L182" s="8">
        <v>1</v>
      </c>
      <c r="M182" s="8">
        <v>1</v>
      </c>
      <c r="N182" s="8">
        <v>0</v>
      </c>
      <c r="O182" s="8">
        <v>1</v>
      </c>
      <c r="P182" s="8">
        <v>1</v>
      </c>
      <c r="Q182" s="8">
        <v>0</v>
      </c>
      <c r="R182" s="8">
        <v>2</v>
      </c>
      <c r="S182" s="48">
        <v>0</v>
      </c>
      <c r="T182" s="10">
        <f t="shared" si="8"/>
        <v>13</v>
      </c>
      <c r="U182" s="10">
        <v>4</v>
      </c>
    </row>
    <row r="183" spans="1:21" ht="15.75">
      <c r="A183" s="8">
        <v>17</v>
      </c>
      <c r="B183" s="9" t="s">
        <v>365</v>
      </c>
      <c r="C183" s="8">
        <v>1</v>
      </c>
      <c r="D183" s="8">
        <v>1</v>
      </c>
      <c r="E183" s="8">
        <v>1</v>
      </c>
      <c r="F183" s="8">
        <v>1</v>
      </c>
      <c r="G183" s="8">
        <v>0</v>
      </c>
      <c r="H183" s="8">
        <v>1</v>
      </c>
      <c r="I183" s="8">
        <v>0</v>
      </c>
      <c r="J183" s="8">
        <v>1</v>
      </c>
      <c r="K183" s="8">
        <v>0</v>
      </c>
      <c r="L183" s="8">
        <v>0</v>
      </c>
      <c r="M183" s="8">
        <v>0</v>
      </c>
      <c r="N183" s="8">
        <v>1</v>
      </c>
      <c r="O183" s="8">
        <v>0</v>
      </c>
      <c r="P183" s="8">
        <v>0</v>
      </c>
      <c r="Q183" s="8">
        <v>0</v>
      </c>
      <c r="R183" s="8">
        <v>0</v>
      </c>
      <c r="S183" s="48">
        <v>1</v>
      </c>
      <c r="T183" s="10">
        <f t="shared" si="8"/>
        <v>7</v>
      </c>
      <c r="U183" s="10">
        <v>3</v>
      </c>
    </row>
    <row r="184" spans="1:21" ht="15.75">
      <c r="A184" s="26">
        <v>18</v>
      </c>
      <c r="B184" s="9" t="s">
        <v>366</v>
      </c>
      <c r="C184" s="8">
        <v>1</v>
      </c>
      <c r="D184" s="8">
        <v>1</v>
      </c>
      <c r="E184" s="8">
        <v>1</v>
      </c>
      <c r="F184" s="8">
        <v>1</v>
      </c>
      <c r="G184" s="8">
        <v>1</v>
      </c>
      <c r="H184" s="8">
        <v>1</v>
      </c>
      <c r="I184" s="8">
        <v>1</v>
      </c>
      <c r="J184" s="8">
        <v>1</v>
      </c>
      <c r="K184" s="8">
        <v>1</v>
      </c>
      <c r="L184" s="8">
        <v>1</v>
      </c>
      <c r="M184" s="8">
        <v>0</v>
      </c>
      <c r="N184" s="8">
        <v>0</v>
      </c>
      <c r="O184" s="8">
        <v>0</v>
      </c>
      <c r="P184" s="8">
        <v>0</v>
      </c>
      <c r="Q184" s="8">
        <v>2</v>
      </c>
      <c r="R184" s="8">
        <v>0</v>
      </c>
      <c r="S184" s="48">
        <v>1</v>
      </c>
      <c r="T184" s="10">
        <f t="shared" si="8"/>
        <v>12</v>
      </c>
      <c r="U184" s="10">
        <v>4</v>
      </c>
    </row>
    <row r="186" spans="1:18" ht="15.75">
      <c r="A186" s="5"/>
      <c r="B186" s="143" t="s">
        <v>15</v>
      </c>
      <c r="C186" s="15"/>
      <c r="D186" s="14" t="s">
        <v>16</v>
      </c>
      <c r="E186" s="14" t="s">
        <v>17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.75">
      <c r="A187" s="5"/>
      <c r="B187" s="143"/>
      <c r="C187" s="14" t="s">
        <v>18</v>
      </c>
      <c r="D187" s="59">
        <v>4</v>
      </c>
      <c r="E187" s="32">
        <v>22.2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.75">
      <c r="A188" s="5"/>
      <c r="B188" s="143"/>
      <c r="C188" s="14" t="s">
        <v>19</v>
      </c>
      <c r="D188" s="59">
        <v>10</v>
      </c>
      <c r="E188" s="32">
        <v>55.5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.75">
      <c r="A189" s="5"/>
      <c r="B189" s="143"/>
      <c r="C189" s="14" t="s">
        <v>20</v>
      </c>
      <c r="D189" s="59">
        <v>3</v>
      </c>
      <c r="E189" s="32">
        <v>16.6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.75">
      <c r="A190" s="5"/>
      <c r="B190" s="143"/>
      <c r="C190" s="14" t="s">
        <v>21</v>
      </c>
      <c r="D190" s="59">
        <v>1</v>
      </c>
      <c r="E190" s="32">
        <v>5.5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.75">
      <c r="A191" s="5"/>
      <c r="B191" s="143" t="s">
        <v>22</v>
      </c>
      <c r="C191" s="143"/>
      <c r="D191" s="143"/>
      <c r="E191" s="32">
        <f>(D187+D188)/18*100</f>
        <v>77.77777777777779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.75">
      <c r="A192" s="5"/>
      <c r="B192" s="143" t="s">
        <v>23</v>
      </c>
      <c r="C192" s="143"/>
      <c r="D192" s="143"/>
      <c r="E192" s="32">
        <f>(D187+D188+D189)/18*100</f>
        <v>94.44444444444444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.75">
      <c r="A193" s="5"/>
      <c r="B193" s="13"/>
      <c r="C193" s="13"/>
      <c r="D193" s="13"/>
      <c r="E193" s="3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.75">
      <c r="A195" s="5"/>
      <c r="B195" s="5" t="s">
        <v>25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.75">
      <c r="A196" s="5"/>
      <c r="B196" s="14" t="s">
        <v>10</v>
      </c>
      <c r="C196" s="14">
        <v>1</v>
      </c>
      <c r="D196" s="14">
        <v>2</v>
      </c>
      <c r="E196" s="14">
        <v>3</v>
      </c>
      <c r="F196" s="14">
        <v>4</v>
      </c>
      <c r="G196" s="14">
        <v>5</v>
      </c>
      <c r="H196" s="14">
        <v>6</v>
      </c>
      <c r="I196" s="14">
        <v>7</v>
      </c>
      <c r="J196" s="14">
        <v>8</v>
      </c>
      <c r="K196" s="14">
        <v>9</v>
      </c>
      <c r="L196" s="14">
        <v>10</v>
      </c>
      <c r="M196" s="14">
        <v>11</v>
      </c>
      <c r="N196" s="14">
        <v>12</v>
      </c>
      <c r="O196" s="14">
        <v>13</v>
      </c>
      <c r="P196" s="14">
        <v>14</v>
      </c>
      <c r="Q196" s="14">
        <v>15</v>
      </c>
      <c r="R196" s="14">
        <v>16</v>
      </c>
    </row>
    <row r="197" spans="1:18" ht="15.75">
      <c r="A197" s="5"/>
      <c r="B197" s="14" t="s">
        <v>16</v>
      </c>
      <c r="C197" s="15">
        <f>SUM(C167:C184)</f>
        <v>16</v>
      </c>
      <c r="D197" s="15">
        <f aca="true" t="shared" si="9" ref="D197:O197">SUM(D167:D184)</f>
        <v>18</v>
      </c>
      <c r="E197" s="15">
        <f t="shared" si="9"/>
        <v>16</v>
      </c>
      <c r="F197" s="15">
        <f t="shared" si="9"/>
        <v>16</v>
      </c>
      <c r="G197" s="15">
        <f t="shared" si="9"/>
        <v>17</v>
      </c>
      <c r="H197" s="15">
        <f t="shared" si="9"/>
        <v>16</v>
      </c>
      <c r="I197" s="15">
        <f t="shared" si="9"/>
        <v>15</v>
      </c>
      <c r="J197" s="15">
        <f t="shared" si="9"/>
        <v>17</v>
      </c>
      <c r="K197" s="15">
        <f t="shared" si="9"/>
        <v>15</v>
      </c>
      <c r="L197" s="15">
        <f t="shared" si="9"/>
        <v>14</v>
      </c>
      <c r="M197" s="15">
        <f t="shared" si="9"/>
        <v>11</v>
      </c>
      <c r="N197" s="15">
        <f t="shared" si="9"/>
        <v>15</v>
      </c>
      <c r="O197" s="15">
        <f t="shared" si="9"/>
        <v>13</v>
      </c>
      <c r="P197" s="15">
        <v>4</v>
      </c>
      <c r="Q197" s="15">
        <v>10</v>
      </c>
      <c r="R197" s="15">
        <v>4</v>
      </c>
    </row>
    <row r="198" spans="1:18" ht="15.75">
      <c r="A198" s="6"/>
      <c r="B198" s="14" t="s">
        <v>17</v>
      </c>
      <c r="C198" s="59">
        <f>C197/18*100</f>
        <v>88.88888888888889</v>
      </c>
      <c r="D198" s="59">
        <f aca="true" t="shared" si="10" ref="D198:R198">D197/18*100</f>
        <v>100</v>
      </c>
      <c r="E198" s="59">
        <f t="shared" si="10"/>
        <v>88.88888888888889</v>
      </c>
      <c r="F198" s="59">
        <f t="shared" si="10"/>
        <v>88.88888888888889</v>
      </c>
      <c r="G198" s="59">
        <f t="shared" si="10"/>
        <v>94.44444444444444</v>
      </c>
      <c r="H198" s="59">
        <f t="shared" si="10"/>
        <v>88.88888888888889</v>
      </c>
      <c r="I198" s="59">
        <f t="shared" si="10"/>
        <v>83.33333333333334</v>
      </c>
      <c r="J198" s="59">
        <f t="shared" si="10"/>
        <v>94.44444444444444</v>
      </c>
      <c r="K198" s="59">
        <f t="shared" si="10"/>
        <v>83.33333333333334</v>
      </c>
      <c r="L198" s="59">
        <f t="shared" si="10"/>
        <v>77.77777777777779</v>
      </c>
      <c r="M198" s="59">
        <f t="shared" si="10"/>
        <v>61.111111111111114</v>
      </c>
      <c r="N198" s="59">
        <f t="shared" si="10"/>
        <v>83.33333333333334</v>
      </c>
      <c r="O198" s="59">
        <f t="shared" si="10"/>
        <v>72.22222222222221</v>
      </c>
      <c r="P198" s="59">
        <f t="shared" si="10"/>
        <v>22.22222222222222</v>
      </c>
      <c r="Q198" s="59">
        <f t="shared" si="10"/>
        <v>55.55555555555556</v>
      </c>
      <c r="R198" s="59">
        <f t="shared" si="10"/>
        <v>22.22222222222222</v>
      </c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5.75">
      <c r="A200" s="6"/>
      <c r="B200" s="6" t="s">
        <v>24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5.75">
      <c r="A201" s="6"/>
      <c r="B201" s="14" t="s">
        <v>10</v>
      </c>
      <c r="C201" s="14">
        <v>1</v>
      </c>
      <c r="D201" s="14">
        <v>2</v>
      </c>
      <c r="E201" s="14">
        <v>3</v>
      </c>
      <c r="F201" s="14">
        <v>4</v>
      </c>
      <c r="G201" s="14">
        <v>5</v>
      </c>
      <c r="H201" s="14">
        <v>6</v>
      </c>
      <c r="I201" s="14">
        <v>7</v>
      </c>
      <c r="J201" s="14">
        <v>8</v>
      </c>
      <c r="K201" s="14">
        <v>9</v>
      </c>
      <c r="L201" s="14">
        <v>10</v>
      </c>
      <c r="M201" s="14">
        <v>11</v>
      </c>
      <c r="N201" s="14">
        <v>12</v>
      </c>
      <c r="O201" s="14">
        <v>13</v>
      </c>
      <c r="P201" s="14">
        <v>14</v>
      </c>
      <c r="Q201" s="14">
        <v>15</v>
      </c>
      <c r="R201" s="14">
        <v>16</v>
      </c>
    </row>
    <row r="202" spans="1:18" ht="15.75">
      <c r="A202" s="6"/>
      <c r="B202" s="14" t="s">
        <v>16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1</v>
      </c>
      <c r="M202" s="15">
        <v>1</v>
      </c>
      <c r="N202" s="15">
        <v>1</v>
      </c>
      <c r="O202" s="15">
        <v>1</v>
      </c>
      <c r="P202" s="15">
        <v>2</v>
      </c>
      <c r="Q202" s="15">
        <v>2</v>
      </c>
      <c r="R202" s="15">
        <v>11</v>
      </c>
    </row>
    <row r="203" spans="1:18" ht="15.75">
      <c r="A203" s="6"/>
      <c r="B203" s="14" t="s">
        <v>17</v>
      </c>
      <c r="C203" s="15">
        <f>C202/18*100</f>
        <v>0</v>
      </c>
      <c r="D203" s="15">
        <f aca="true" t="shared" si="11" ref="D203:R203">D202/18*100</f>
        <v>0</v>
      </c>
      <c r="E203" s="15">
        <f t="shared" si="11"/>
        <v>0</v>
      </c>
      <c r="F203" s="15">
        <f t="shared" si="11"/>
        <v>0</v>
      </c>
      <c r="G203" s="15">
        <f t="shared" si="11"/>
        <v>0</v>
      </c>
      <c r="H203" s="15">
        <f t="shared" si="11"/>
        <v>0</v>
      </c>
      <c r="I203" s="15">
        <f t="shared" si="11"/>
        <v>0</v>
      </c>
      <c r="J203" s="15">
        <f t="shared" si="11"/>
        <v>0</v>
      </c>
      <c r="K203" s="15">
        <f t="shared" si="11"/>
        <v>0</v>
      </c>
      <c r="L203" s="15">
        <v>5.56</v>
      </c>
      <c r="M203" s="15">
        <f t="shared" si="11"/>
        <v>5.555555555555555</v>
      </c>
      <c r="N203" s="15">
        <f t="shared" si="11"/>
        <v>5.555555555555555</v>
      </c>
      <c r="O203" s="15">
        <f t="shared" si="11"/>
        <v>5.555555555555555</v>
      </c>
      <c r="P203" s="15">
        <f t="shared" si="11"/>
        <v>11.11111111111111</v>
      </c>
      <c r="Q203" s="15">
        <f t="shared" si="11"/>
        <v>11.11111111111111</v>
      </c>
      <c r="R203" s="15">
        <f t="shared" si="11"/>
        <v>61.111111111111114</v>
      </c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5.75">
      <c r="A205" s="6"/>
      <c r="B205" s="6" t="s">
        <v>26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5.75">
      <c r="A206" s="6"/>
      <c r="B206" s="14" t="s">
        <v>10</v>
      </c>
      <c r="C206" s="14">
        <v>14</v>
      </c>
      <c r="D206" s="14">
        <v>15</v>
      </c>
      <c r="E206" s="14">
        <v>16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>
      <c r="A207" s="6"/>
      <c r="B207" s="14" t="s">
        <v>16</v>
      </c>
      <c r="C207" s="15">
        <v>3</v>
      </c>
      <c r="D207" s="15">
        <v>11</v>
      </c>
      <c r="E207" s="15">
        <v>2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5.75">
      <c r="A208" s="6"/>
      <c r="B208" s="14" t="s">
        <v>17</v>
      </c>
      <c r="C208" s="59">
        <f>C207/18*100</f>
        <v>16.666666666666664</v>
      </c>
      <c r="D208" s="66">
        <f>D207/18*100</f>
        <v>61.111111111111114</v>
      </c>
      <c r="E208" s="66">
        <f>E207/18*100</f>
        <v>11.11111111111111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5.75">
      <c r="A209" s="6"/>
      <c r="B209" s="11"/>
      <c r="C209" s="13"/>
      <c r="D209" s="13"/>
      <c r="E209" s="1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5.75">
      <c r="A210" s="6"/>
      <c r="B210" s="6" t="s">
        <v>27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5.75">
      <c r="A211" s="6"/>
      <c r="B211" s="60" t="s">
        <v>10</v>
      </c>
      <c r="C211" s="144" t="s">
        <v>28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5" t="s">
        <v>30</v>
      </c>
      <c r="O211" s="145"/>
      <c r="P211" s="145"/>
      <c r="Q211" s="6"/>
      <c r="R211" s="6"/>
    </row>
    <row r="212" spans="1:18" ht="15.75">
      <c r="A212" s="6"/>
      <c r="B212" s="146">
        <v>14</v>
      </c>
      <c r="C212" s="95" t="s">
        <v>29</v>
      </c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147">
        <v>0</v>
      </c>
      <c r="O212" s="147"/>
      <c r="P212" s="147"/>
      <c r="Q212" s="6"/>
      <c r="R212" s="6"/>
    </row>
    <row r="213" spans="1:18" ht="15.75">
      <c r="A213" s="6"/>
      <c r="B213" s="146"/>
      <c r="C213" s="95" t="s">
        <v>31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147">
        <v>14</v>
      </c>
      <c r="O213" s="147"/>
      <c r="P213" s="147"/>
      <c r="Q213" s="6"/>
      <c r="R213" s="6"/>
    </row>
    <row r="214" spans="1:18" ht="15.75">
      <c r="A214" s="6"/>
      <c r="B214" s="146"/>
      <c r="C214" s="95" t="s">
        <v>32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147">
        <v>11</v>
      </c>
      <c r="O214" s="147"/>
      <c r="P214" s="147"/>
      <c r="Q214" s="6"/>
      <c r="R214" s="6"/>
    </row>
    <row r="215" spans="1:18" ht="15.75">
      <c r="A215" s="6"/>
      <c r="B215" s="146"/>
      <c r="C215" s="95" t="s">
        <v>33</v>
      </c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147">
        <v>0</v>
      </c>
      <c r="O215" s="147"/>
      <c r="P215" s="147"/>
      <c r="Q215" s="6"/>
      <c r="R215" s="6"/>
    </row>
    <row r="216" spans="1:18" ht="15.75">
      <c r="A216" s="6"/>
      <c r="B216" s="146"/>
      <c r="C216" s="95" t="s">
        <v>34</v>
      </c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147">
        <v>0</v>
      </c>
      <c r="O216" s="147"/>
      <c r="P216" s="147"/>
      <c r="Q216" s="6"/>
      <c r="R216" s="6"/>
    </row>
    <row r="217" spans="2:18" ht="15.75">
      <c r="B217" s="148">
        <v>15</v>
      </c>
      <c r="C217" s="95" t="s">
        <v>36</v>
      </c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149">
        <v>0</v>
      </c>
      <c r="O217" s="149"/>
      <c r="P217" s="149"/>
      <c r="Q217" s="6"/>
      <c r="R217" s="6"/>
    </row>
    <row r="218" spans="2:18" ht="15.75">
      <c r="B218" s="148"/>
      <c r="C218" s="95" t="s">
        <v>35</v>
      </c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151">
        <v>4</v>
      </c>
      <c r="O218" s="152"/>
      <c r="P218" s="153"/>
      <c r="Q218" s="6"/>
      <c r="R218" s="6"/>
    </row>
    <row r="219" spans="2:18" ht="15.75">
      <c r="B219" s="148"/>
      <c r="C219" s="95" t="s">
        <v>37</v>
      </c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149">
        <v>0</v>
      </c>
      <c r="O219" s="149"/>
      <c r="P219" s="149"/>
      <c r="Q219" s="6"/>
      <c r="R219" s="6"/>
    </row>
    <row r="220" spans="2:18" ht="15.75">
      <c r="B220" s="148"/>
      <c r="C220" s="95" t="s">
        <v>32</v>
      </c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149">
        <v>0</v>
      </c>
      <c r="O220" s="149"/>
      <c r="P220" s="149"/>
      <c r="Q220" s="6"/>
      <c r="R220" s="6"/>
    </row>
    <row r="221" spans="2:18" ht="15.75">
      <c r="B221" s="148"/>
      <c r="C221" s="95" t="s">
        <v>34</v>
      </c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0">
        <v>0</v>
      </c>
      <c r="O221" s="150"/>
      <c r="P221" s="91"/>
      <c r="Q221" s="6"/>
      <c r="R221" s="6"/>
    </row>
    <row r="222" spans="2:18" ht="15.75">
      <c r="B222" s="94">
        <v>16</v>
      </c>
      <c r="C222" s="95" t="s">
        <v>29</v>
      </c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149">
        <v>0</v>
      </c>
      <c r="O222" s="149"/>
      <c r="P222" s="149"/>
      <c r="Q222" s="6"/>
      <c r="R222" s="6"/>
    </row>
    <row r="223" spans="2:18" ht="15.75">
      <c r="B223" s="94"/>
      <c r="C223" s="95" t="s">
        <v>38</v>
      </c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149">
        <v>7</v>
      </c>
      <c r="O223" s="149"/>
      <c r="P223" s="149"/>
      <c r="Q223" s="6"/>
      <c r="R223" s="6"/>
    </row>
    <row r="224" spans="2:18" ht="15.75">
      <c r="B224" s="94"/>
      <c r="C224" s="95" t="s">
        <v>32</v>
      </c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149">
        <v>5</v>
      </c>
      <c r="O224" s="149"/>
      <c r="P224" s="149"/>
      <c r="Q224" s="6"/>
      <c r="R224" s="6"/>
    </row>
    <row r="225" spans="2:18" ht="15.75">
      <c r="B225" s="94"/>
      <c r="C225" s="95" t="s">
        <v>39</v>
      </c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149">
        <v>0</v>
      </c>
      <c r="O225" s="149"/>
      <c r="P225" s="149"/>
      <c r="Q225" s="6"/>
      <c r="R225" s="6"/>
    </row>
    <row r="226" spans="2:18" ht="15.75">
      <c r="B226" s="94"/>
      <c r="C226" s="95" t="s">
        <v>40</v>
      </c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149">
        <v>0</v>
      </c>
      <c r="O226" s="149"/>
      <c r="P226" s="149"/>
      <c r="Q226" s="6"/>
      <c r="R226" s="6"/>
    </row>
    <row r="227" spans="1:18" ht="15.75">
      <c r="A227" s="6"/>
      <c r="B227" s="11"/>
      <c r="C227" s="13"/>
      <c r="D227" s="13"/>
      <c r="E227" s="1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5.75">
      <c r="A228" s="6"/>
      <c r="B228" s="11"/>
      <c r="C228" s="13"/>
      <c r="D228" s="13"/>
      <c r="E228" s="1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3" ht="15.75">
      <c r="B229" s="114" t="s">
        <v>204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2:13" ht="15.75">
      <c r="B230" s="117" t="s">
        <v>294</v>
      </c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</row>
    <row r="231" spans="2:13" ht="15.75">
      <c r="B231" s="117" t="s">
        <v>298</v>
      </c>
      <c r="C231" s="117"/>
      <c r="D231" s="117"/>
      <c r="F231" s="58"/>
      <c r="G231" s="58"/>
      <c r="H231" s="58"/>
      <c r="I231" s="58"/>
      <c r="J231" s="58"/>
      <c r="K231" s="58"/>
      <c r="L231" s="58"/>
      <c r="M231" s="58"/>
    </row>
    <row r="232" spans="2:13" ht="15.75">
      <c r="B232" s="117" t="s">
        <v>299</v>
      </c>
      <c r="C232" s="117"/>
      <c r="D232" s="117"/>
      <c r="E232" s="117"/>
      <c r="F232" s="58"/>
      <c r="G232" s="58"/>
      <c r="H232" s="58"/>
      <c r="I232" s="58"/>
      <c r="J232" s="58"/>
      <c r="K232" s="58"/>
      <c r="L232" s="58"/>
      <c r="M232" s="58"/>
    </row>
    <row r="233" spans="1:18" ht="15.75">
      <c r="A233" s="5"/>
      <c r="B233" s="159" t="s">
        <v>15</v>
      </c>
      <c r="C233" s="15"/>
      <c r="D233" s="14" t="s">
        <v>16</v>
      </c>
      <c r="E233" s="14" t="s">
        <v>17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.75">
      <c r="A234" s="5"/>
      <c r="B234" s="160"/>
      <c r="C234" s="14" t="s">
        <v>18</v>
      </c>
      <c r="D234" s="59">
        <f>D187+D113+D37</f>
        <v>10</v>
      </c>
      <c r="E234" s="32">
        <f>D234/60*100</f>
        <v>16.666666666666664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.75">
      <c r="A235" s="5"/>
      <c r="B235" s="160"/>
      <c r="C235" s="14" t="s">
        <v>19</v>
      </c>
      <c r="D235" s="59">
        <f>D188+D114+D38</f>
        <v>27</v>
      </c>
      <c r="E235" s="32">
        <f>D235/60*100</f>
        <v>45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.75">
      <c r="A236" s="5"/>
      <c r="B236" s="160"/>
      <c r="C236" s="14" t="s">
        <v>20</v>
      </c>
      <c r="D236" s="59">
        <f>D189+D115+D39</f>
        <v>20</v>
      </c>
      <c r="E236" s="32">
        <f>D236/60*100</f>
        <v>33.33333333333333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.75">
      <c r="A237" s="5"/>
      <c r="B237" s="161"/>
      <c r="C237" s="14" t="s">
        <v>21</v>
      </c>
      <c r="D237" s="59">
        <f>D190+D116+D40</f>
        <v>3</v>
      </c>
      <c r="E237" s="32">
        <f>D237/60*100</f>
        <v>5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.75">
      <c r="A238" s="5"/>
      <c r="B238" s="162" t="s">
        <v>22</v>
      </c>
      <c r="C238" s="163"/>
      <c r="D238" s="164"/>
      <c r="E238" s="32">
        <f>(D234+D235)/60*100</f>
        <v>61.66666666666667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.75">
      <c r="A239" s="5"/>
      <c r="B239" s="143" t="s">
        <v>23</v>
      </c>
      <c r="C239" s="143"/>
      <c r="D239" s="143"/>
      <c r="E239" s="32">
        <f>(D235+D236+D234)/60*100</f>
        <v>95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.75">
      <c r="A240" s="5"/>
      <c r="B240" s="5" t="s">
        <v>25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.75">
      <c r="A241" s="5"/>
      <c r="B241" s="14" t="s">
        <v>10</v>
      </c>
      <c r="C241" s="14">
        <v>1</v>
      </c>
      <c r="D241" s="14">
        <v>2</v>
      </c>
      <c r="E241" s="14">
        <v>3</v>
      </c>
      <c r="F241" s="14">
        <v>4</v>
      </c>
      <c r="G241" s="14">
        <v>5</v>
      </c>
      <c r="H241" s="14">
        <v>6</v>
      </c>
      <c r="I241" s="14">
        <v>7</v>
      </c>
      <c r="J241" s="14">
        <v>8</v>
      </c>
      <c r="K241" s="14">
        <v>9</v>
      </c>
      <c r="L241" s="14">
        <v>10</v>
      </c>
      <c r="M241" s="14">
        <v>11</v>
      </c>
      <c r="N241" s="14">
        <v>12</v>
      </c>
      <c r="O241" s="14">
        <v>13</v>
      </c>
      <c r="P241" s="14">
        <v>14</v>
      </c>
      <c r="Q241" s="14">
        <v>15</v>
      </c>
      <c r="R241" s="14">
        <v>16</v>
      </c>
    </row>
    <row r="242" spans="1:18" ht="15.75">
      <c r="A242" s="5"/>
      <c r="B242" s="14" t="s">
        <v>16</v>
      </c>
      <c r="C242" s="15">
        <f>C197+C123+C48</f>
        <v>55</v>
      </c>
      <c r="D242" s="15">
        <f aca="true" t="shared" si="12" ref="D242:R242">D197+D123+D48</f>
        <v>58</v>
      </c>
      <c r="E242" s="15">
        <f t="shared" si="12"/>
        <v>47</v>
      </c>
      <c r="F242" s="15">
        <f t="shared" si="12"/>
        <v>51</v>
      </c>
      <c r="G242" s="15">
        <f t="shared" si="12"/>
        <v>57</v>
      </c>
      <c r="H242" s="15">
        <f t="shared" si="12"/>
        <v>52</v>
      </c>
      <c r="I242" s="15">
        <f t="shared" si="12"/>
        <v>48</v>
      </c>
      <c r="J242" s="15">
        <f t="shared" si="12"/>
        <v>51</v>
      </c>
      <c r="K242" s="15">
        <f t="shared" si="12"/>
        <v>50</v>
      </c>
      <c r="L242" s="15">
        <f t="shared" si="12"/>
        <v>40</v>
      </c>
      <c r="M242" s="15">
        <f t="shared" si="12"/>
        <v>20</v>
      </c>
      <c r="N242" s="15">
        <f t="shared" si="12"/>
        <v>40</v>
      </c>
      <c r="O242" s="15">
        <f t="shared" si="12"/>
        <v>37</v>
      </c>
      <c r="P242" s="15">
        <f t="shared" si="12"/>
        <v>24</v>
      </c>
      <c r="Q242" s="15">
        <f t="shared" si="12"/>
        <v>27</v>
      </c>
      <c r="R242" s="15">
        <f t="shared" si="12"/>
        <v>12</v>
      </c>
    </row>
    <row r="243" spans="1:18" ht="15.75">
      <c r="A243" s="6"/>
      <c r="B243" s="14" t="s">
        <v>17</v>
      </c>
      <c r="C243" s="59">
        <f>C242/60*100</f>
        <v>91.66666666666666</v>
      </c>
      <c r="D243" s="59">
        <f aca="true" t="shared" si="13" ref="D243:R243">D242/60*100</f>
        <v>96.66666666666667</v>
      </c>
      <c r="E243" s="59">
        <f t="shared" si="13"/>
        <v>78.33333333333333</v>
      </c>
      <c r="F243" s="59">
        <f t="shared" si="13"/>
        <v>85</v>
      </c>
      <c r="G243" s="59">
        <f t="shared" si="13"/>
        <v>95</v>
      </c>
      <c r="H243" s="59">
        <f t="shared" si="13"/>
        <v>86.66666666666667</v>
      </c>
      <c r="I243" s="59">
        <f t="shared" si="13"/>
        <v>80</v>
      </c>
      <c r="J243" s="59">
        <f t="shared" si="13"/>
        <v>85</v>
      </c>
      <c r="K243" s="59">
        <f t="shared" si="13"/>
        <v>83.33333333333334</v>
      </c>
      <c r="L243" s="59">
        <f t="shared" si="13"/>
        <v>66.66666666666666</v>
      </c>
      <c r="M243" s="59">
        <f t="shared" si="13"/>
        <v>33.33333333333333</v>
      </c>
      <c r="N243" s="59">
        <f t="shared" si="13"/>
        <v>66.66666666666666</v>
      </c>
      <c r="O243" s="59">
        <f t="shared" si="13"/>
        <v>61.66666666666667</v>
      </c>
      <c r="P243" s="59">
        <f t="shared" si="13"/>
        <v>40</v>
      </c>
      <c r="Q243" s="59">
        <f t="shared" si="13"/>
        <v>45</v>
      </c>
      <c r="R243" s="59">
        <f t="shared" si="13"/>
        <v>20</v>
      </c>
    </row>
    <row r="244" spans="1:18" ht="15.75">
      <c r="A244" s="6"/>
      <c r="B244" s="6" t="s">
        <v>24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5.75">
      <c r="A245" s="6"/>
      <c r="B245" s="14" t="s">
        <v>10</v>
      </c>
      <c r="C245" s="14">
        <v>1</v>
      </c>
      <c r="D245" s="14">
        <v>2</v>
      </c>
      <c r="E245" s="14">
        <v>3</v>
      </c>
      <c r="F245" s="14">
        <v>4</v>
      </c>
      <c r="G245" s="14">
        <v>5</v>
      </c>
      <c r="H245" s="14">
        <v>6</v>
      </c>
      <c r="I245" s="14">
        <v>7</v>
      </c>
      <c r="J245" s="14">
        <v>8</v>
      </c>
      <c r="K245" s="14">
        <v>9</v>
      </c>
      <c r="L245" s="14">
        <v>10</v>
      </c>
      <c r="M245" s="14">
        <v>11</v>
      </c>
      <c r="N245" s="14">
        <v>12</v>
      </c>
      <c r="O245" s="14">
        <v>13</v>
      </c>
      <c r="P245" s="14">
        <v>14</v>
      </c>
      <c r="Q245" s="14">
        <v>15</v>
      </c>
      <c r="R245" s="14">
        <v>16</v>
      </c>
    </row>
    <row r="246" spans="1:18" ht="15.75">
      <c r="A246" s="6"/>
      <c r="B246" s="14" t="s">
        <v>16</v>
      </c>
      <c r="C246" s="15">
        <f aca="true" t="shared" si="14" ref="C246:R246">C53+C128</f>
        <v>0</v>
      </c>
      <c r="D246" s="15">
        <f t="shared" si="14"/>
        <v>0</v>
      </c>
      <c r="E246" s="15">
        <f t="shared" si="14"/>
        <v>0</v>
      </c>
      <c r="F246" s="15">
        <f t="shared" si="14"/>
        <v>0</v>
      </c>
      <c r="G246" s="15">
        <f t="shared" si="14"/>
        <v>0</v>
      </c>
      <c r="H246" s="15">
        <f t="shared" si="14"/>
        <v>0</v>
      </c>
      <c r="I246" s="15">
        <f t="shared" si="14"/>
        <v>0</v>
      </c>
      <c r="J246" s="15">
        <f t="shared" si="14"/>
        <v>0</v>
      </c>
      <c r="K246" s="15">
        <f t="shared" si="14"/>
        <v>0</v>
      </c>
      <c r="L246" s="15">
        <f t="shared" si="14"/>
        <v>0</v>
      </c>
      <c r="M246" s="15">
        <f t="shared" si="14"/>
        <v>1</v>
      </c>
      <c r="N246" s="15">
        <f t="shared" si="14"/>
        <v>5</v>
      </c>
      <c r="O246" s="15">
        <f t="shared" si="14"/>
        <v>2</v>
      </c>
      <c r="P246" s="15">
        <f t="shared" si="14"/>
        <v>9</v>
      </c>
      <c r="Q246" s="15">
        <f t="shared" si="14"/>
        <v>11</v>
      </c>
      <c r="R246" s="15">
        <f t="shared" si="14"/>
        <v>33</v>
      </c>
    </row>
    <row r="247" spans="1:18" ht="15.75">
      <c r="A247" s="6"/>
      <c r="B247" s="14" t="s">
        <v>17</v>
      </c>
      <c r="C247" s="15">
        <f>C246/600*100</f>
        <v>0</v>
      </c>
      <c r="D247" s="15">
        <f aca="true" t="shared" si="15" ref="D247:R247">D246/600*100</f>
        <v>0</v>
      </c>
      <c r="E247" s="15">
        <f t="shared" si="15"/>
        <v>0</v>
      </c>
      <c r="F247" s="15">
        <f t="shared" si="15"/>
        <v>0</v>
      </c>
      <c r="G247" s="15">
        <f t="shared" si="15"/>
        <v>0</v>
      </c>
      <c r="H247" s="15">
        <f t="shared" si="15"/>
        <v>0</v>
      </c>
      <c r="I247" s="15">
        <f t="shared" si="15"/>
        <v>0</v>
      </c>
      <c r="J247" s="15">
        <f t="shared" si="15"/>
        <v>0</v>
      </c>
      <c r="K247" s="15">
        <f t="shared" si="15"/>
        <v>0</v>
      </c>
      <c r="L247" s="15">
        <f t="shared" si="15"/>
        <v>0</v>
      </c>
      <c r="M247" s="15">
        <f t="shared" si="15"/>
        <v>0.16666666666666669</v>
      </c>
      <c r="N247" s="15">
        <f t="shared" si="15"/>
        <v>0.8333333333333334</v>
      </c>
      <c r="O247" s="15">
        <f t="shared" si="15"/>
        <v>0.33333333333333337</v>
      </c>
      <c r="P247" s="15">
        <f t="shared" si="15"/>
        <v>1.5</v>
      </c>
      <c r="Q247" s="15">
        <f t="shared" si="15"/>
        <v>1.8333333333333333</v>
      </c>
      <c r="R247" s="15">
        <f t="shared" si="15"/>
        <v>5.5</v>
      </c>
    </row>
    <row r="248" spans="1:18" ht="15.75">
      <c r="A248" s="6"/>
      <c r="B248" s="6" t="s">
        <v>26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5.75">
      <c r="A249" s="6"/>
      <c r="B249" s="14" t="s">
        <v>10</v>
      </c>
      <c r="C249" s="14">
        <v>14</v>
      </c>
      <c r="D249" s="14">
        <v>15</v>
      </c>
      <c r="E249" s="14">
        <v>16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5.75">
      <c r="A250" s="6"/>
      <c r="B250" s="14" t="s">
        <v>16</v>
      </c>
      <c r="C250" s="15">
        <f>C207+C133+C58</f>
        <v>12</v>
      </c>
      <c r="D250" s="15">
        <f>D207+D133+D58</f>
        <v>22</v>
      </c>
      <c r="E250" s="15">
        <f>E207+E133+E58</f>
        <v>3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5.75">
      <c r="A251" s="6"/>
      <c r="B251" s="14" t="s">
        <v>17</v>
      </c>
      <c r="C251" s="59">
        <f>C250/60*100</f>
        <v>20</v>
      </c>
      <c r="D251" s="59">
        <f>D250/60*100</f>
        <v>36.666666666666664</v>
      </c>
      <c r="E251" s="59">
        <f>E250/60*100</f>
        <v>5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5.75">
      <c r="A252" s="6"/>
      <c r="B252" s="6" t="s">
        <v>27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5.75">
      <c r="A253" s="6"/>
      <c r="B253" s="60" t="s">
        <v>10</v>
      </c>
      <c r="C253" s="144" t="s">
        <v>28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5" t="s">
        <v>30</v>
      </c>
      <c r="O253" s="145"/>
      <c r="P253" s="145"/>
      <c r="Q253" s="2"/>
      <c r="R253" s="2"/>
    </row>
    <row r="254" spans="1:18" ht="15.75">
      <c r="A254" s="6"/>
      <c r="B254" s="146">
        <v>14</v>
      </c>
      <c r="C254" s="95" t="s">
        <v>29</v>
      </c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147">
        <f>N212+N138+N63</f>
        <v>0</v>
      </c>
      <c r="O254" s="147"/>
      <c r="P254" s="147"/>
      <c r="Q254" s="18"/>
      <c r="R254" s="18"/>
    </row>
    <row r="255" spans="1:18" ht="15.75">
      <c r="A255" s="6"/>
      <c r="B255" s="146"/>
      <c r="C255" s="95" t="s">
        <v>31</v>
      </c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147">
        <f aca="true" t="shared" si="16" ref="N255:N268">N213+N139+N64</f>
        <v>40</v>
      </c>
      <c r="O255" s="147"/>
      <c r="P255" s="147"/>
      <c r="Q255" s="6"/>
      <c r="R255" s="6"/>
    </row>
    <row r="256" spans="1:18" ht="15.75">
      <c r="A256" s="6"/>
      <c r="B256" s="146"/>
      <c r="C256" s="95" t="s">
        <v>32</v>
      </c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147">
        <f t="shared" si="16"/>
        <v>27</v>
      </c>
      <c r="O256" s="147"/>
      <c r="P256" s="147"/>
      <c r="Q256" s="6"/>
      <c r="R256" s="6"/>
    </row>
    <row r="257" spans="1:18" ht="15.75">
      <c r="A257" s="6"/>
      <c r="B257" s="146"/>
      <c r="C257" s="95" t="s">
        <v>33</v>
      </c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147">
        <f t="shared" si="16"/>
        <v>0</v>
      </c>
      <c r="O257" s="147"/>
      <c r="P257" s="147"/>
      <c r="Q257" s="6"/>
      <c r="R257" s="6"/>
    </row>
    <row r="258" spans="1:18" ht="15.75">
      <c r="A258" s="6"/>
      <c r="B258" s="146"/>
      <c r="C258" s="95" t="s">
        <v>34</v>
      </c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147">
        <f t="shared" si="16"/>
        <v>0</v>
      </c>
      <c r="O258" s="147"/>
      <c r="P258" s="147"/>
      <c r="Q258" s="6"/>
      <c r="R258" s="6"/>
    </row>
    <row r="259" spans="2:16" ht="15.75">
      <c r="B259" s="148">
        <v>15</v>
      </c>
      <c r="C259" s="95" t="s">
        <v>36</v>
      </c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147">
        <f t="shared" si="16"/>
        <v>1</v>
      </c>
      <c r="O259" s="147"/>
      <c r="P259" s="147"/>
    </row>
    <row r="260" spans="2:16" ht="15.75">
      <c r="B260" s="148"/>
      <c r="C260" s="95" t="s">
        <v>35</v>
      </c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147">
        <f t="shared" si="16"/>
        <v>8</v>
      </c>
      <c r="O260" s="147"/>
      <c r="P260" s="147"/>
    </row>
    <row r="261" spans="2:16" ht="15.75">
      <c r="B261" s="148"/>
      <c r="C261" s="95" t="s">
        <v>37</v>
      </c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147">
        <f t="shared" si="16"/>
        <v>8</v>
      </c>
      <c r="O261" s="147"/>
      <c r="P261" s="147"/>
    </row>
    <row r="262" spans="2:16" ht="15.75">
      <c r="B262" s="148"/>
      <c r="C262" s="95" t="s">
        <v>32</v>
      </c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147">
        <f t="shared" si="16"/>
        <v>0</v>
      </c>
      <c r="O262" s="147"/>
      <c r="P262" s="147"/>
    </row>
    <row r="263" spans="2:16" ht="15.75">
      <c r="B263" s="148"/>
      <c r="C263" s="95" t="s">
        <v>34</v>
      </c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147">
        <f t="shared" si="16"/>
        <v>0</v>
      </c>
      <c r="O263" s="147"/>
      <c r="P263" s="147"/>
    </row>
    <row r="264" spans="2:16" ht="15.75">
      <c r="B264" s="94">
        <v>16</v>
      </c>
      <c r="C264" s="95" t="s">
        <v>29</v>
      </c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147">
        <f t="shared" si="16"/>
        <v>0</v>
      </c>
      <c r="O264" s="147"/>
      <c r="P264" s="147"/>
    </row>
    <row r="265" spans="2:16" ht="15.75">
      <c r="B265" s="94"/>
      <c r="C265" s="95" t="s">
        <v>38</v>
      </c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147">
        <f t="shared" si="16"/>
        <v>19</v>
      </c>
      <c r="O265" s="147"/>
      <c r="P265" s="147"/>
    </row>
    <row r="266" spans="2:16" ht="15.75">
      <c r="B266" s="94"/>
      <c r="C266" s="95" t="s">
        <v>32</v>
      </c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147">
        <f t="shared" si="16"/>
        <v>13</v>
      </c>
      <c r="O266" s="147"/>
      <c r="P266" s="147"/>
    </row>
    <row r="267" spans="2:16" ht="15.75">
      <c r="B267" s="94"/>
      <c r="C267" s="95" t="s">
        <v>39</v>
      </c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147">
        <f t="shared" si="16"/>
        <v>0</v>
      </c>
      <c r="O267" s="147"/>
      <c r="P267" s="147"/>
    </row>
    <row r="268" spans="2:16" ht="15.75">
      <c r="B268" s="94"/>
      <c r="C268" s="95" t="s">
        <v>40</v>
      </c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147">
        <f t="shared" si="16"/>
        <v>0</v>
      </c>
      <c r="O268" s="147"/>
      <c r="P268" s="147"/>
    </row>
  </sheetData>
  <sheetProtection/>
  <mergeCells count="192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36:B40"/>
    <mergeCell ref="B41:D41"/>
    <mergeCell ref="B42:D42"/>
    <mergeCell ref="C62:M62"/>
    <mergeCell ref="N62:P62"/>
    <mergeCell ref="B63:B67"/>
    <mergeCell ref="C63:M63"/>
    <mergeCell ref="N63:P63"/>
    <mergeCell ref="C64:M64"/>
    <mergeCell ref="N64:P64"/>
    <mergeCell ref="C65:M65"/>
    <mergeCell ref="N65:P65"/>
    <mergeCell ref="C66:M66"/>
    <mergeCell ref="N66:P66"/>
    <mergeCell ref="C67:M67"/>
    <mergeCell ref="N67:P67"/>
    <mergeCell ref="B68:B72"/>
    <mergeCell ref="C68:M68"/>
    <mergeCell ref="N68:P68"/>
    <mergeCell ref="C69:M69"/>
    <mergeCell ref="N69:P69"/>
    <mergeCell ref="C70:M70"/>
    <mergeCell ref="N70:P70"/>
    <mergeCell ref="C71:M71"/>
    <mergeCell ref="N71:P71"/>
    <mergeCell ref="C72:M72"/>
    <mergeCell ref="N72:P72"/>
    <mergeCell ref="B73:B77"/>
    <mergeCell ref="C73:M73"/>
    <mergeCell ref="N73:P73"/>
    <mergeCell ref="C74:M74"/>
    <mergeCell ref="N74:P74"/>
    <mergeCell ref="C75:M75"/>
    <mergeCell ref="N75:P75"/>
    <mergeCell ref="C76:M76"/>
    <mergeCell ref="N76:P76"/>
    <mergeCell ref="C77:M77"/>
    <mergeCell ref="N77:P77"/>
    <mergeCell ref="B80:M80"/>
    <mergeCell ref="B81:M81"/>
    <mergeCell ref="B82:M82"/>
    <mergeCell ref="B84:H84"/>
    <mergeCell ref="B86:D86"/>
    <mergeCell ref="B87:E87"/>
    <mergeCell ref="A89:A90"/>
    <mergeCell ref="B89:B90"/>
    <mergeCell ref="C89:R89"/>
    <mergeCell ref="S89:S90"/>
    <mergeCell ref="T89:T90"/>
    <mergeCell ref="U89:U90"/>
    <mergeCell ref="B112:B116"/>
    <mergeCell ref="B117:D117"/>
    <mergeCell ref="B118:D118"/>
    <mergeCell ref="C137:M137"/>
    <mergeCell ref="N137:P137"/>
    <mergeCell ref="B138:B142"/>
    <mergeCell ref="C138:M138"/>
    <mergeCell ref="N138:P138"/>
    <mergeCell ref="C139:M139"/>
    <mergeCell ref="N139:P139"/>
    <mergeCell ref="C140:M140"/>
    <mergeCell ref="N140:P140"/>
    <mergeCell ref="C141:M141"/>
    <mergeCell ref="N141:P141"/>
    <mergeCell ref="C142:M142"/>
    <mergeCell ref="B143:B147"/>
    <mergeCell ref="C143:M143"/>
    <mergeCell ref="N143:P143"/>
    <mergeCell ref="C144:M144"/>
    <mergeCell ref="N144:P144"/>
    <mergeCell ref="C145:M145"/>
    <mergeCell ref="N145:P145"/>
    <mergeCell ref="C146:M146"/>
    <mergeCell ref="N146:P146"/>
    <mergeCell ref="C149:M149"/>
    <mergeCell ref="N149:P149"/>
    <mergeCell ref="C150:M150"/>
    <mergeCell ref="N150:P150"/>
    <mergeCell ref="C151:M151"/>
    <mergeCell ref="N142:P142"/>
    <mergeCell ref="B231:D231"/>
    <mergeCell ref="B191:D191"/>
    <mergeCell ref="B192:D192"/>
    <mergeCell ref="C211:M211"/>
    <mergeCell ref="N211:P211"/>
    <mergeCell ref="C147:M147"/>
    <mergeCell ref="N147:P147"/>
    <mergeCell ref="B148:B152"/>
    <mergeCell ref="C148:M148"/>
    <mergeCell ref="N148:P148"/>
    <mergeCell ref="B233:B237"/>
    <mergeCell ref="B238:D238"/>
    <mergeCell ref="B239:D239"/>
    <mergeCell ref="C253:M253"/>
    <mergeCell ref="N253:P253"/>
    <mergeCell ref="N151:P151"/>
    <mergeCell ref="C152:M152"/>
    <mergeCell ref="N152:P152"/>
    <mergeCell ref="B229:M229"/>
    <mergeCell ref="B230:M230"/>
    <mergeCell ref="B254:B258"/>
    <mergeCell ref="C254:M254"/>
    <mergeCell ref="N254:P254"/>
    <mergeCell ref="C255:M255"/>
    <mergeCell ref="N255:P255"/>
    <mergeCell ref="C256:M256"/>
    <mergeCell ref="N256:P256"/>
    <mergeCell ref="C257:M257"/>
    <mergeCell ref="N257:P257"/>
    <mergeCell ref="C258:M258"/>
    <mergeCell ref="B259:B263"/>
    <mergeCell ref="C259:M259"/>
    <mergeCell ref="N259:P259"/>
    <mergeCell ref="C260:M260"/>
    <mergeCell ref="N260:P260"/>
    <mergeCell ref="C261:M261"/>
    <mergeCell ref="N261:P261"/>
    <mergeCell ref="C262:M262"/>
    <mergeCell ref="N262:P262"/>
    <mergeCell ref="B264:B268"/>
    <mergeCell ref="C264:M264"/>
    <mergeCell ref="N264:P264"/>
    <mergeCell ref="C265:M265"/>
    <mergeCell ref="N265:P265"/>
    <mergeCell ref="C266:M266"/>
    <mergeCell ref="N266:P266"/>
    <mergeCell ref="C267:M267"/>
    <mergeCell ref="B156:M156"/>
    <mergeCell ref="B157:M157"/>
    <mergeCell ref="B158:M158"/>
    <mergeCell ref="B160:H160"/>
    <mergeCell ref="B162:D162"/>
    <mergeCell ref="B163:E163"/>
    <mergeCell ref="S165:S166"/>
    <mergeCell ref="T165:T166"/>
    <mergeCell ref="U165:U166"/>
    <mergeCell ref="N267:P267"/>
    <mergeCell ref="C268:M268"/>
    <mergeCell ref="N268:P268"/>
    <mergeCell ref="C263:M263"/>
    <mergeCell ref="N263:P263"/>
    <mergeCell ref="N258:P258"/>
    <mergeCell ref="B232:E232"/>
    <mergeCell ref="C215:M215"/>
    <mergeCell ref="N215:P215"/>
    <mergeCell ref="C216:M216"/>
    <mergeCell ref="A165:A166"/>
    <mergeCell ref="B165:B166"/>
    <mergeCell ref="C165:R165"/>
    <mergeCell ref="B186:B190"/>
    <mergeCell ref="N219:P219"/>
    <mergeCell ref="C220:M220"/>
    <mergeCell ref="N220:P220"/>
    <mergeCell ref="B212:B216"/>
    <mergeCell ref="C212:M212"/>
    <mergeCell ref="N212:P212"/>
    <mergeCell ref="C213:M213"/>
    <mergeCell ref="N213:P213"/>
    <mergeCell ref="C214:M214"/>
    <mergeCell ref="N214:P214"/>
    <mergeCell ref="C224:M224"/>
    <mergeCell ref="N224:P224"/>
    <mergeCell ref="C225:M225"/>
    <mergeCell ref="N216:P216"/>
    <mergeCell ref="B217:B221"/>
    <mergeCell ref="C217:M217"/>
    <mergeCell ref="N217:P217"/>
    <mergeCell ref="C218:M218"/>
    <mergeCell ref="N218:P218"/>
    <mergeCell ref="C219:M219"/>
    <mergeCell ref="N225:P225"/>
    <mergeCell ref="C226:M226"/>
    <mergeCell ref="N226:P226"/>
    <mergeCell ref="C221:M221"/>
    <mergeCell ref="N221:P221"/>
    <mergeCell ref="B222:B226"/>
    <mergeCell ref="C222:M222"/>
    <mergeCell ref="N222:P222"/>
    <mergeCell ref="C223:M223"/>
    <mergeCell ref="N223:P223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7109375" style="0" customWidth="1"/>
    <col min="2" max="2" width="25.2812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5.8515625" style="0" customWidth="1"/>
    <col min="20" max="20" width="6.7109375" style="0" customWidth="1"/>
    <col min="21" max="21" width="6.57421875" style="0" customWidth="1"/>
  </cols>
  <sheetData>
    <row r="1" spans="1:12" ht="15.75">
      <c r="A1" s="114" t="s">
        <v>287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118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245</v>
      </c>
      <c r="C6" s="117"/>
      <c r="D6" s="117"/>
      <c r="E6" s="117"/>
      <c r="F6" s="117"/>
      <c r="G6" s="117"/>
      <c r="H6" s="117"/>
    </row>
    <row r="8" spans="2:4" ht="15.75">
      <c r="B8" s="117" t="s">
        <v>240</v>
      </c>
      <c r="C8" s="117"/>
      <c r="D8" s="117"/>
    </row>
    <row r="9" spans="2:5" ht="15.75">
      <c r="B9" s="117" t="s">
        <v>241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02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120"/>
      <c r="T12" s="155"/>
      <c r="U12" s="157"/>
    </row>
    <row r="13" spans="1:21" s="4" customFormat="1" ht="19.5" customHeight="1">
      <c r="A13" s="9">
        <v>1</v>
      </c>
      <c r="B13" s="9" t="s">
        <v>246</v>
      </c>
      <c r="C13" s="9">
        <v>0</v>
      </c>
      <c r="D13" s="9">
        <v>1</v>
      </c>
      <c r="E13" s="9">
        <v>1</v>
      </c>
      <c r="F13" s="9">
        <v>0</v>
      </c>
      <c r="G13" s="9">
        <v>0</v>
      </c>
      <c r="H13" s="9">
        <v>1</v>
      </c>
      <c r="I13" s="9">
        <v>0</v>
      </c>
      <c r="J13" s="9">
        <v>1</v>
      </c>
      <c r="K13" s="9">
        <v>0</v>
      </c>
      <c r="L13" s="9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48">
        <v>1</v>
      </c>
      <c r="T13" s="10">
        <f>SUM(C13:R13)</f>
        <v>4</v>
      </c>
      <c r="U13" s="10">
        <v>2</v>
      </c>
    </row>
    <row r="14" spans="1:21" s="4" customFormat="1" ht="19.5" customHeight="1">
      <c r="A14" s="9">
        <v>2</v>
      </c>
      <c r="B14" s="9" t="s">
        <v>247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0</v>
      </c>
      <c r="K14" s="9">
        <v>1</v>
      </c>
      <c r="L14" s="9">
        <v>1</v>
      </c>
      <c r="M14" s="8">
        <v>1</v>
      </c>
      <c r="N14" s="8">
        <v>1</v>
      </c>
      <c r="O14" s="8">
        <v>1</v>
      </c>
      <c r="P14" s="8">
        <v>2</v>
      </c>
      <c r="Q14" s="8">
        <v>0</v>
      </c>
      <c r="R14" s="8">
        <v>0</v>
      </c>
      <c r="S14" s="48">
        <v>1</v>
      </c>
      <c r="T14" s="10">
        <f aca="true" t="shared" si="0" ref="T14:T31">SUM(C14:R14)</f>
        <v>14</v>
      </c>
      <c r="U14" s="10">
        <v>4</v>
      </c>
    </row>
    <row r="15" spans="1:21" s="4" customFormat="1" ht="19.5" customHeight="1">
      <c r="A15" s="9">
        <v>3</v>
      </c>
      <c r="B15" s="9" t="s">
        <v>248</v>
      </c>
      <c r="C15" s="9">
        <v>1</v>
      </c>
      <c r="D15" s="9">
        <v>0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8">
        <v>0</v>
      </c>
      <c r="N15" s="8">
        <v>1</v>
      </c>
      <c r="O15" s="8">
        <v>1</v>
      </c>
      <c r="P15" s="8">
        <v>2</v>
      </c>
      <c r="Q15" s="8">
        <v>0</v>
      </c>
      <c r="R15" s="8">
        <v>3</v>
      </c>
      <c r="S15" s="48">
        <v>2</v>
      </c>
      <c r="T15" s="10">
        <f t="shared" si="0"/>
        <v>16</v>
      </c>
      <c r="U15" s="10">
        <v>5</v>
      </c>
    </row>
    <row r="16" spans="1:21" s="4" customFormat="1" ht="19.5" customHeight="1">
      <c r="A16" s="9">
        <v>4</v>
      </c>
      <c r="B16" s="9" t="s">
        <v>249</v>
      </c>
      <c r="C16" s="9">
        <v>1</v>
      </c>
      <c r="D16" s="9">
        <v>1</v>
      </c>
      <c r="E16" s="9">
        <v>0</v>
      </c>
      <c r="F16" s="9">
        <v>0</v>
      </c>
      <c r="G16" s="9">
        <v>1</v>
      </c>
      <c r="H16" s="9">
        <v>1</v>
      </c>
      <c r="I16" s="9">
        <v>0</v>
      </c>
      <c r="J16" s="9">
        <v>1</v>
      </c>
      <c r="K16" s="9">
        <v>1</v>
      </c>
      <c r="L16" s="9">
        <v>0</v>
      </c>
      <c r="M16" s="8">
        <v>0</v>
      </c>
      <c r="N16" s="8">
        <v>1</v>
      </c>
      <c r="O16" s="8">
        <v>0</v>
      </c>
      <c r="P16" s="8">
        <v>0</v>
      </c>
      <c r="Q16" s="8">
        <v>2</v>
      </c>
      <c r="R16" s="8">
        <v>0</v>
      </c>
      <c r="S16" s="48">
        <v>4</v>
      </c>
      <c r="T16" s="10">
        <f t="shared" si="0"/>
        <v>9</v>
      </c>
      <c r="U16" s="10">
        <v>3</v>
      </c>
    </row>
    <row r="17" spans="1:21" s="4" customFormat="1" ht="19.5" customHeight="1">
      <c r="A17" s="9">
        <v>5</v>
      </c>
      <c r="B17" s="9" t="s">
        <v>250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48">
        <v>2</v>
      </c>
      <c r="T17" s="10">
        <f t="shared" si="0"/>
        <v>11</v>
      </c>
      <c r="U17" s="10">
        <v>4</v>
      </c>
    </row>
    <row r="18" spans="1:21" s="4" customFormat="1" ht="19.5" customHeight="1">
      <c r="A18" s="9">
        <v>6</v>
      </c>
      <c r="B18" s="9" t="s">
        <v>251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8">
        <v>1</v>
      </c>
      <c r="N18" s="8">
        <v>1</v>
      </c>
      <c r="O18" s="8">
        <v>1</v>
      </c>
      <c r="P18" s="8">
        <v>2</v>
      </c>
      <c r="Q18" s="8">
        <v>0</v>
      </c>
      <c r="R18" s="8">
        <v>3</v>
      </c>
      <c r="S18" s="48">
        <v>1</v>
      </c>
      <c r="T18" s="10">
        <f t="shared" si="0"/>
        <v>18</v>
      </c>
      <c r="U18" s="10">
        <v>5</v>
      </c>
    </row>
    <row r="19" spans="1:21" s="4" customFormat="1" ht="19.5" customHeight="1">
      <c r="A19" s="9">
        <v>7</v>
      </c>
      <c r="B19" s="9" t="s">
        <v>252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48">
        <v>2</v>
      </c>
      <c r="T19" s="10">
        <f t="shared" si="0"/>
        <v>9</v>
      </c>
      <c r="U19" s="10">
        <v>3</v>
      </c>
    </row>
    <row r="20" spans="1:21" s="4" customFormat="1" ht="19.5" customHeight="1">
      <c r="A20" s="9">
        <v>8</v>
      </c>
      <c r="B20" s="9" t="s">
        <v>253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8">
        <v>0</v>
      </c>
      <c r="N20" s="8">
        <v>1</v>
      </c>
      <c r="O20" s="8">
        <v>1</v>
      </c>
      <c r="P20" s="8">
        <v>0</v>
      </c>
      <c r="Q20" s="8">
        <v>0</v>
      </c>
      <c r="R20" s="8">
        <v>0</v>
      </c>
      <c r="S20" s="48">
        <v>4</v>
      </c>
      <c r="T20" s="10">
        <f t="shared" si="0"/>
        <v>12</v>
      </c>
      <c r="U20" s="10">
        <v>4</v>
      </c>
    </row>
    <row r="21" spans="1:21" s="4" customFormat="1" ht="19.5" customHeight="1">
      <c r="A21" s="9">
        <v>9</v>
      </c>
      <c r="B21" s="9" t="s">
        <v>254</v>
      </c>
      <c r="C21" s="9">
        <v>0</v>
      </c>
      <c r="D21" s="9">
        <v>1</v>
      </c>
      <c r="E21" s="9">
        <v>0</v>
      </c>
      <c r="F21" s="9">
        <v>1</v>
      </c>
      <c r="G21" s="9">
        <v>1</v>
      </c>
      <c r="H21" s="9">
        <v>0</v>
      </c>
      <c r="I21" s="9">
        <v>0</v>
      </c>
      <c r="J21" s="9">
        <v>0</v>
      </c>
      <c r="K21" s="9">
        <v>1</v>
      </c>
      <c r="L21" s="9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48">
        <v>1</v>
      </c>
      <c r="T21" s="10">
        <f t="shared" si="0"/>
        <v>4</v>
      </c>
      <c r="U21" s="10">
        <v>2</v>
      </c>
    </row>
    <row r="22" spans="1:21" s="4" customFormat="1" ht="19.5" customHeight="1">
      <c r="A22" s="9">
        <v>10</v>
      </c>
      <c r="B22" s="9" t="s">
        <v>255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48">
        <v>4</v>
      </c>
      <c r="T22" s="10">
        <f t="shared" si="0"/>
        <v>10</v>
      </c>
      <c r="U22" s="10">
        <v>3</v>
      </c>
    </row>
    <row r="23" spans="1:21" s="4" customFormat="1" ht="19.5" customHeight="1">
      <c r="A23" s="9">
        <v>11</v>
      </c>
      <c r="B23" s="9" t="s">
        <v>256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8">
        <v>1</v>
      </c>
      <c r="N23" s="8">
        <v>1</v>
      </c>
      <c r="O23" s="8">
        <v>1</v>
      </c>
      <c r="P23" s="8">
        <v>2</v>
      </c>
      <c r="Q23" s="8">
        <v>0</v>
      </c>
      <c r="R23" s="8">
        <v>0</v>
      </c>
      <c r="S23" s="48">
        <v>3</v>
      </c>
      <c r="T23" s="10">
        <f t="shared" si="0"/>
        <v>15</v>
      </c>
      <c r="U23" s="10">
        <v>4</v>
      </c>
    </row>
    <row r="24" spans="1:21" s="4" customFormat="1" ht="19.5" customHeight="1">
      <c r="A24" s="9">
        <v>12</v>
      </c>
      <c r="B24" s="9" t="s">
        <v>257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48">
        <v>3</v>
      </c>
      <c r="T24" s="10">
        <f t="shared" si="0"/>
        <v>4</v>
      </c>
      <c r="U24" s="10">
        <v>2</v>
      </c>
    </row>
    <row r="25" spans="1:21" s="4" customFormat="1" ht="19.5" customHeight="1">
      <c r="A25" s="9">
        <v>13</v>
      </c>
      <c r="B25" s="9" t="s">
        <v>258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8">
        <v>1</v>
      </c>
      <c r="N25" s="8">
        <v>1</v>
      </c>
      <c r="O25" s="8">
        <v>1</v>
      </c>
      <c r="P25" s="8">
        <v>2</v>
      </c>
      <c r="Q25" s="8">
        <v>0</v>
      </c>
      <c r="R25" s="8">
        <v>2</v>
      </c>
      <c r="S25" s="48">
        <v>1</v>
      </c>
      <c r="T25" s="10">
        <f t="shared" si="0"/>
        <v>17</v>
      </c>
      <c r="U25" s="10">
        <v>5</v>
      </c>
    </row>
    <row r="26" spans="1:21" s="4" customFormat="1" ht="19.5" customHeight="1">
      <c r="A26" s="9">
        <v>14</v>
      </c>
      <c r="B26" s="9" t="s">
        <v>259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8">
        <v>0</v>
      </c>
      <c r="N26" s="8">
        <v>1</v>
      </c>
      <c r="O26" s="8">
        <v>0</v>
      </c>
      <c r="P26" s="8">
        <v>2</v>
      </c>
      <c r="Q26" s="8">
        <v>0</v>
      </c>
      <c r="R26" s="8">
        <v>3</v>
      </c>
      <c r="S26" s="48">
        <v>2</v>
      </c>
      <c r="T26" s="10">
        <f t="shared" si="0"/>
        <v>16</v>
      </c>
      <c r="U26" s="10">
        <v>5</v>
      </c>
    </row>
    <row r="27" spans="1:21" s="4" customFormat="1" ht="19.5" customHeight="1">
      <c r="A27" s="9">
        <v>15</v>
      </c>
      <c r="B27" s="9" t="s">
        <v>260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8">
        <v>1</v>
      </c>
      <c r="N27" s="8">
        <v>1</v>
      </c>
      <c r="O27" s="8">
        <v>1</v>
      </c>
      <c r="P27" s="8">
        <v>2</v>
      </c>
      <c r="Q27" s="8">
        <v>0</v>
      </c>
      <c r="R27" s="8">
        <v>3</v>
      </c>
      <c r="S27" s="48">
        <v>3</v>
      </c>
      <c r="T27" s="10">
        <f t="shared" si="0"/>
        <v>18</v>
      </c>
      <c r="U27" s="10">
        <v>5</v>
      </c>
    </row>
    <row r="28" spans="1:21" s="4" customFormat="1" ht="19.5" customHeight="1">
      <c r="A28" s="9">
        <v>16</v>
      </c>
      <c r="B28" s="9" t="s">
        <v>261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8">
        <v>1</v>
      </c>
      <c r="N28" s="8">
        <v>1</v>
      </c>
      <c r="O28" s="8">
        <v>1</v>
      </c>
      <c r="P28" s="8">
        <v>2</v>
      </c>
      <c r="Q28" s="8">
        <v>0</v>
      </c>
      <c r="R28" s="8">
        <v>3</v>
      </c>
      <c r="S28" s="48">
        <v>2</v>
      </c>
      <c r="T28" s="10">
        <f t="shared" si="0"/>
        <v>18</v>
      </c>
      <c r="U28" s="10">
        <v>5</v>
      </c>
    </row>
    <row r="29" spans="1:21" s="4" customFormat="1" ht="19.5" customHeight="1">
      <c r="A29" s="9">
        <v>17</v>
      </c>
      <c r="B29" s="9" t="s">
        <v>262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0</v>
      </c>
      <c r="J29" s="9">
        <v>1</v>
      </c>
      <c r="K29" s="9">
        <v>1</v>
      </c>
      <c r="L29" s="9">
        <v>1</v>
      </c>
      <c r="M29" s="8">
        <v>0</v>
      </c>
      <c r="N29" s="8">
        <v>1</v>
      </c>
      <c r="O29" s="8">
        <v>0</v>
      </c>
      <c r="P29" s="8">
        <v>2</v>
      </c>
      <c r="Q29" s="8">
        <v>2</v>
      </c>
      <c r="R29" s="8">
        <v>0</v>
      </c>
      <c r="S29" s="48">
        <v>3</v>
      </c>
      <c r="T29" s="10">
        <f t="shared" si="0"/>
        <v>14</v>
      </c>
      <c r="U29" s="10">
        <v>4</v>
      </c>
    </row>
    <row r="30" spans="1:21" s="4" customFormat="1" ht="19.5" customHeight="1">
      <c r="A30" s="9">
        <v>18</v>
      </c>
      <c r="B30" s="9" t="s">
        <v>263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8">
        <v>0</v>
      </c>
      <c r="N30" s="8">
        <v>1</v>
      </c>
      <c r="O30" s="8">
        <v>1</v>
      </c>
      <c r="P30" s="8">
        <v>2</v>
      </c>
      <c r="Q30" s="8">
        <v>0</v>
      </c>
      <c r="R30" s="8">
        <v>0</v>
      </c>
      <c r="S30" s="48">
        <v>4</v>
      </c>
      <c r="T30" s="10">
        <f t="shared" si="0"/>
        <v>14</v>
      </c>
      <c r="U30" s="10">
        <v>4</v>
      </c>
    </row>
    <row r="31" spans="1:21" s="4" customFormat="1" ht="19.5" customHeight="1">
      <c r="A31" s="9">
        <v>19</v>
      </c>
      <c r="B31" s="9" t="s">
        <v>264</v>
      </c>
      <c r="C31" s="9">
        <v>1</v>
      </c>
      <c r="D31" s="9">
        <v>1</v>
      </c>
      <c r="E31" s="9">
        <v>1</v>
      </c>
      <c r="F31" s="9">
        <v>0</v>
      </c>
      <c r="G31" s="9">
        <v>1</v>
      </c>
      <c r="H31" s="9">
        <v>1</v>
      </c>
      <c r="I31" s="9">
        <v>0</v>
      </c>
      <c r="J31" s="9">
        <v>1</v>
      </c>
      <c r="K31" s="9">
        <v>1</v>
      </c>
      <c r="L31" s="9">
        <v>1</v>
      </c>
      <c r="M31" s="8">
        <v>0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48">
        <v>4</v>
      </c>
      <c r="T31" s="10">
        <f t="shared" si="0"/>
        <v>9</v>
      </c>
      <c r="U31" s="10">
        <v>3</v>
      </c>
    </row>
    <row r="32" spans="1:21" s="4" customFormat="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15.75">
      <c r="A33" s="5"/>
      <c r="B33" s="143" t="s">
        <v>15</v>
      </c>
      <c r="C33" s="15"/>
      <c r="D33" s="14" t="s">
        <v>16</v>
      </c>
      <c r="E33" s="14" t="s">
        <v>17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5.75">
      <c r="A34" s="5"/>
      <c r="B34" s="143"/>
      <c r="C34" s="14" t="s">
        <v>18</v>
      </c>
      <c r="D34" s="17">
        <v>6</v>
      </c>
      <c r="E34" s="32">
        <f>D34/19*100</f>
        <v>31.57894736842105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5.75">
      <c r="A35" s="5"/>
      <c r="B35" s="143"/>
      <c r="C35" s="14" t="s">
        <v>19</v>
      </c>
      <c r="D35" s="17">
        <v>6</v>
      </c>
      <c r="E35" s="32">
        <f>D35/19*100</f>
        <v>31.57894736842105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5.75">
      <c r="A36" s="5"/>
      <c r="B36" s="143"/>
      <c r="C36" s="14" t="s">
        <v>20</v>
      </c>
      <c r="D36" s="17">
        <v>4</v>
      </c>
      <c r="E36" s="32">
        <f>D36/19*100</f>
        <v>21.052631578947366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15.75">
      <c r="A37" s="5"/>
      <c r="B37" s="143"/>
      <c r="C37" s="14" t="s">
        <v>21</v>
      </c>
      <c r="D37" s="17">
        <v>3</v>
      </c>
      <c r="E37" s="32">
        <f>D37/19*100</f>
        <v>15.789473684210526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15.75">
      <c r="A38" s="5"/>
      <c r="B38" s="143" t="s">
        <v>22</v>
      </c>
      <c r="C38" s="143"/>
      <c r="D38" s="143"/>
      <c r="E38" s="32">
        <f>(D34+D35)/19*100</f>
        <v>63.1578947368421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4" customFormat="1" ht="15.75">
      <c r="A39" s="5"/>
      <c r="B39" s="143" t="s">
        <v>23</v>
      </c>
      <c r="C39" s="143"/>
      <c r="D39" s="143"/>
      <c r="E39" s="32">
        <f>(D34+D35+D36)/19*100</f>
        <v>84.21052631578947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4" customFormat="1" ht="15.75">
      <c r="A40" s="5"/>
      <c r="B40" s="13"/>
      <c r="C40" s="13"/>
      <c r="D40" s="13"/>
      <c r="E40" s="3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4" customFormat="1" ht="15.75">
      <c r="A41" s="5"/>
      <c r="B41" s="13"/>
      <c r="C41" s="13"/>
      <c r="D41" s="13"/>
      <c r="E41" s="3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4" customFormat="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4" customFormat="1" ht="15.75">
      <c r="A43" s="5"/>
      <c r="B43" s="5" t="s">
        <v>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4" customFormat="1" ht="15.75">
      <c r="A44" s="5"/>
      <c r="B44" s="14" t="s">
        <v>10</v>
      </c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>
        <v>6</v>
      </c>
      <c r="I44" s="14">
        <v>7</v>
      </c>
      <c r="J44" s="14">
        <v>8</v>
      </c>
      <c r="K44" s="14">
        <v>9</v>
      </c>
      <c r="L44" s="14">
        <v>10</v>
      </c>
      <c r="M44" s="14">
        <v>11</v>
      </c>
      <c r="N44" s="14">
        <v>12</v>
      </c>
      <c r="O44" s="14">
        <v>13</v>
      </c>
      <c r="P44" s="14">
        <v>14</v>
      </c>
      <c r="Q44" s="14">
        <v>15</v>
      </c>
      <c r="R44" s="14">
        <v>16</v>
      </c>
      <c r="S44" s="11"/>
      <c r="T44" s="5"/>
      <c r="U44" s="5"/>
    </row>
    <row r="45" spans="1:21" s="4" customFormat="1" ht="15.75">
      <c r="A45" s="5"/>
      <c r="B45" s="14" t="s">
        <v>16</v>
      </c>
      <c r="C45" s="15">
        <f>SUM(C13:C31)</f>
        <v>16</v>
      </c>
      <c r="D45" s="15">
        <f aca="true" t="shared" si="1" ref="D45:O45">SUM(D13:D27)</f>
        <v>14</v>
      </c>
      <c r="E45" s="15">
        <f t="shared" si="1"/>
        <v>12</v>
      </c>
      <c r="F45" s="15">
        <f t="shared" si="1"/>
        <v>13</v>
      </c>
      <c r="G45" s="15">
        <f t="shared" si="1"/>
        <v>13</v>
      </c>
      <c r="H45" s="15">
        <f t="shared" si="1"/>
        <v>14</v>
      </c>
      <c r="I45" s="15">
        <f t="shared" si="1"/>
        <v>11</v>
      </c>
      <c r="J45" s="15">
        <f t="shared" si="1"/>
        <v>12</v>
      </c>
      <c r="K45" s="15">
        <f t="shared" si="1"/>
        <v>12</v>
      </c>
      <c r="L45" s="15">
        <f t="shared" si="1"/>
        <v>10</v>
      </c>
      <c r="M45" s="15">
        <f t="shared" si="1"/>
        <v>5</v>
      </c>
      <c r="N45" s="15">
        <f t="shared" si="1"/>
        <v>12</v>
      </c>
      <c r="O45" s="15">
        <f t="shared" si="1"/>
        <v>7</v>
      </c>
      <c r="P45" s="15">
        <v>4</v>
      </c>
      <c r="Q45" s="15">
        <v>0</v>
      </c>
      <c r="R45" s="15">
        <v>1</v>
      </c>
      <c r="S45" s="12"/>
      <c r="T45" s="5"/>
      <c r="U45" s="5"/>
    </row>
    <row r="46" spans="1:21" ht="15.75">
      <c r="A46" s="6"/>
      <c r="B46" s="14" t="s">
        <v>17</v>
      </c>
      <c r="C46" s="17">
        <f>C45/19*100</f>
        <v>84.21052631578947</v>
      </c>
      <c r="D46" s="17">
        <f aca="true" t="shared" si="2" ref="D46:R46">D45/19*100</f>
        <v>73.68421052631578</v>
      </c>
      <c r="E46" s="17">
        <f t="shared" si="2"/>
        <v>63.1578947368421</v>
      </c>
      <c r="F46" s="17">
        <f t="shared" si="2"/>
        <v>68.42105263157895</v>
      </c>
      <c r="G46" s="17">
        <f t="shared" si="2"/>
        <v>68.42105263157895</v>
      </c>
      <c r="H46" s="17">
        <f t="shared" si="2"/>
        <v>73.68421052631578</v>
      </c>
      <c r="I46" s="17">
        <f t="shared" si="2"/>
        <v>57.89473684210527</v>
      </c>
      <c r="J46" s="17">
        <f t="shared" si="2"/>
        <v>63.1578947368421</v>
      </c>
      <c r="K46" s="17">
        <f t="shared" si="2"/>
        <v>63.1578947368421</v>
      </c>
      <c r="L46" s="17">
        <f t="shared" si="2"/>
        <v>52.63157894736842</v>
      </c>
      <c r="M46" s="17">
        <f t="shared" si="2"/>
        <v>26.31578947368421</v>
      </c>
      <c r="N46" s="17">
        <f t="shared" si="2"/>
        <v>63.1578947368421</v>
      </c>
      <c r="O46" s="17">
        <f t="shared" si="2"/>
        <v>36.84210526315789</v>
      </c>
      <c r="P46" s="17">
        <f t="shared" si="2"/>
        <v>21.052631578947366</v>
      </c>
      <c r="Q46" s="17">
        <f t="shared" si="2"/>
        <v>0</v>
      </c>
      <c r="R46" s="17">
        <f t="shared" si="2"/>
        <v>5.263157894736842</v>
      </c>
      <c r="S46" s="13"/>
      <c r="T46" s="6"/>
      <c r="U46" s="6"/>
    </row>
    <row r="47" spans="1:21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75">
      <c r="A48" s="6"/>
      <c r="B48" s="6" t="s">
        <v>24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6"/>
      <c r="B49" s="14" t="s">
        <v>10</v>
      </c>
      <c r="C49" s="14">
        <v>1</v>
      </c>
      <c r="D49" s="14">
        <v>2</v>
      </c>
      <c r="E49" s="14">
        <v>3</v>
      </c>
      <c r="F49" s="14">
        <v>4</v>
      </c>
      <c r="G49" s="14">
        <v>5</v>
      </c>
      <c r="H49" s="14">
        <v>6</v>
      </c>
      <c r="I49" s="14">
        <v>7</v>
      </c>
      <c r="J49" s="14">
        <v>8</v>
      </c>
      <c r="K49" s="14">
        <v>9</v>
      </c>
      <c r="L49" s="14">
        <v>10</v>
      </c>
      <c r="M49" s="14">
        <v>11</v>
      </c>
      <c r="N49" s="14">
        <v>12</v>
      </c>
      <c r="O49" s="14">
        <v>13</v>
      </c>
      <c r="P49" s="14">
        <v>14</v>
      </c>
      <c r="Q49" s="14">
        <v>15</v>
      </c>
      <c r="R49" s="14">
        <v>16</v>
      </c>
      <c r="S49" s="11"/>
      <c r="T49" s="6"/>
      <c r="U49" s="6"/>
    </row>
    <row r="50" spans="1:21" ht="15.75">
      <c r="A50" s="6"/>
      <c r="B50" s="14" t="s">
        <v>16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3</v>
      </c>
      <c r="S50" s="12"/>
      <c r="T50" s="6"/>
      <c r="U50" s="6"/>
    </row>
    <row r="51" spans="1:21" ht="15.75">
      <c r="A51" s="6"/>
      <c r="B51" s="14" t="s">
        <v>17</v>
      </c>
      <c r="C51" s="15">
        <f>C50/19*100</f>
        <v>0</v>
      </c>
      <c r="D51" s="15">
        <f aca="true" t="shared" si="3" ref="D51:L51">D50/19*100</f>
        <v>0</v>
      </c>
      <c r="E51" s="15">
        <f t="shared" si="3"/>
        <v>0</v>
      </c>
      <c r="F51" s="15">
        <f t="shared" si="3"/>
        <v>0</v>
      </c>
      <c r="G51" s="15">
        <f t="shared" si="3"/>
        <v>0</v>
      </c>
      <c r="H51" s="15">
        <f t="shared" si="3"/>
        <v>0</v>
      </c>
      <c r="I51" s="15">
        <f t="shared" si="3"/>
        <v>5.263157894736842</v>
      </c>
      <c r="J51" s="15">
        <f t="shared" si="3"/>
        <v>0</v>
      </c>
      <c r="K51" s="15">
        <f t="shared" si="3"/>
        <v>0</v>
      </c>
      <c r="L51" s="15">
        <f t="shared" si="3"/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15.8</v>
      </c>
      <c r="S51" s="12"/>
      <c r="T51" s="6"/>
      <c r="U51" s="6"/>
    </row>
    <row r="52" spans="1:21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6"/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6"/>
      <c r="B54" s="14" t="s">
        <v>10</v>
      </c>
      <c r="C54" s="14">
        <v>14</v>
      </c>
      <c r="D54" s="14">
        <v>15</v>
      </c>
      <c r="E54" s="14">
        <v>16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6"/>
      <c r="B55" s="14" t="s">
        <v>16</v>
      </c>
      <c r="C55" s="15">
        <v>9</v>
      </c>
      <c r="D55" s="15">
        <v>2</v>
      </c>
      <c r="E55" s="15">
        <v>5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6"/>
      <c r="B56" s="14" t="s">
        <v>17</v>
      </c>
      <c r="C56" s="17">
        <v>47.4</v>
      </c>
      <c r="D56" s="17">
        <v>10.5</v>
      </c>
      <c r="E56" s="17">
        <v>26.3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6"/>
      <c r="B58" s="6" t="s">
        <v>27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26.25" customHeight="1">
      <c r="A59" s="6"/>
      <c r="B59" s="20" t="s">
        <v>10</v>
      </c>
      <c r="C59" s="144" t="s">
        <v>28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 t="s">
        <v>30</v>
      </c>
      <c r="O59" s="145"/>
      <c r="P59" s="145"/>
      <c r="Q59" s="2"/>
      <c r="R59" s="2"/>
      <c r="S59" s="2"/>
      <c r="T59" s="3"/>
      <c r="U59" s="6"/>
    </row>
    <row r="60" spans="1:21" ht="15.75">
      <c r="A60" s="6"/>
      <c r="B60" s="146">
        <v>14</v>
      </c>
      <c r="C60" s="95" t="s">
        <v>29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7"/>
      <c r="O60" s="147"/>
      <c r="P60" s="147"/>
      <c r="Q60" s="18"/>
      <c r="R60" s="18"/>
      <c r="S60" s="18"/>
      <c r="T60" s="6"/>
      <c r="U60" s="6"/>
    </row>
    <row r="61" spans="1:21" ht="15.75">
      <c r="A61" s="6"/>
      <c r="B61" s="146"/>
      <c r="C61" s="95" t="s">
        <v>31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47">
        <v>16</v>
      </c>
      <c r="O61" s="147"/>
      <c r="P61" s="147"/>
      <c r="Q61" s="6"/>
      <c r="R61" s="6"/>
      <c r="S61" s="6"/>
      <c r="T61" s="6"/>
      <c r="U61" s="6"/>
    </row>
    <row r="62" spans="1:21" ht="15.75">
      <c r="A62" s="6"/>
      <c r="B62" s="146"/>
      <c r="C62" s="95" t="s">
        <v>32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47">
        <v>0</v>
      </c>
      <c r="O62" s="147"/>
      <c r="P62" s="147"/>
      <c r="Q62" s="6"/>
      <c r="R62" s="6"/>
      <c r="S62" s="6"/>
      <c r="T62" s="6"/>
      <c r="U62" s="6"/>
    </row>
    <row r="63" spans="1:21" ht="15.75">
      <c r="A63" s="6"/>
      <c r="B63" s="146"/>
      <c r="C63" s="95" t="s">
        <v>33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7">
        <v>0</v>
      </c>
      <c r="O63" s="147"/>
      <c r="P63" s="147"/>
      <c r="Q63" s="6"/>
      <c r="R63" s="6"/>
      <c r="S63" s="6"/>
      <c r="T63" s="6"/>
      <c r="U63" s="6"/>
    </row>
    <row r="64" spans="1:21" ht="15.75">
      <c r="A64" s="6"/>
      <c r="B64" s="146"/>
      <c r="C64" s="95" t="s">
        <v>34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47">
        <v>0</v>
      </c>
      <c r="O64" s="147"/>
      <c r="P64" s="147"/>
      <c r="Q64" s="6"/>
      <c r="R64" s="6"/>
      <c r="S64" s="6"/>
      <c r="T64" s="6"/>
      <c r="U64" s="6"/>
    </row>
    <row r="65" spans="2:16" ht="15.75">
      <c r="B65" s="148">
        <v>15</v>
      </c>
      <c r="C65" s="95" t="s">
        <v>36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49">
        <v>17</v>
      </c>
      <c r="O65" s="149"/>
      <c r="P65" s="149"/>
    </row>
    <row r="66" spans="2:16" ht="15.75">
      <c r="B66" s="148"/>
      <c r="C66" s="95" t="s">
        <v>35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51">
        <v>0</v>
      </c>
      <c r="O66" s="152"/>
      <c r="P66" s="153"/>
    </row>
    <row r="67" spans="2:16" ht="15.75">
      <c r="B67" s="148"/>
      <c r="C67" s="95" t="s">
        <v>37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49">
        <v>0</v>
      </c>
      <c r="O67" s="149"/>
      <c r="P67" s="149"/>
    </row>
    <row r="68" spans="2:16" ht="15.75">
      <c r="B68" s="148"/>
      <c r="C68" s="95" t="s">
        <v>32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149">
        <v>0</v>
      </c>
      <c r="O68" s="149"/>
      <c r="P68" s="149"/>
    </row>
    <row r="69" spans="2:16" ht="15.75">
      <c r="B69" s="148"/>
      <c r="C69" s="95" t="s">
        <v>34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0">
        <v>0</v>
      </c>
      <c r="O69" s="150"/>
      <c r="P69" s="91"/>
    </row>
    <row r="70" spans="2:16" ht="15.75">
      <c r="B70" s="94">
        <v>16</v>
      </c>
      <c r="C70" s="95" t="s">
        <v>29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49">
        <v>0</v>
      </c>
      <c r="O70" s="149"/>
      <c r="P70" s="149"/>
    </row>
    <row r="71" spans="2:16" ht="15.75">
      <c r="B71" s="94"/>
      <c r="C71" s="95" t="s">
        <v>38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149">
        <v>14</v>
      </c>
      <c r="O71" s="149"/>
      <c r="P71" s="149"/>
    </row>
    <row r="72" spans="2:16" ht="15.75">
      <c r="B72" s="94"/>
      <c r="C72" s="95" t="s">
        <v>32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149">
        <v>1</v>
      </c>
      <c r="O72" s="149"/>
      <c r="P72" s="149"/>
    </row>
    <row r="73" spans="2:16" ht="15.75">
      <c r="B73" s="94"/>
      <c r="C73" s="95" t="s">
        <v>39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149">
        <v>0</v>
      </c>
      <c r="O73" s="149"/>
      <c r="P73" s="149"/>
    </row>
    <row r="74" spans="2:16" ht="15.75">
      <c r="B74" s="94"/>
      <c r="C74" s="95" t="s">
        <v>40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149">
        <v>0</v>
      </c>
      <c r="O74" s="149"/>
      <c r="P74" s="149"/>
    </row>
    <row r="77" spans="2:13" ht="15.75">
      <c r="B77" s="114" t="s">
        <v>286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</row>
    <row r="78" spans="2:13" ht="15.75">
      <c r="B78" s="117" t="s">
        <v>118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2:13" ht="15.75">
      <c r="B79" s="117" t="s">
        <v>2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3:5" ht="15.75">
      <c r="C80" s="2" t="s">
        <v>3</v>
      </c>
      <c r="D80" s="2"/>
      <c r="E80" s="2"/>
    </row>
    <row r="81" spans="2:8" ht="15.75">
      <c r="B81" s="117" t="s">
        <v>244</v>
      </c>
      <c r="C81" s="117"/>
      <c r="D81" s="117"/>
      <c r="E81" s="117"/>
      <c r="F81" s="117"/>
      <c r="G81" s="117"/>
      <c r="H81" s="117"/>
    </row>
    <row r="83" spans="2:4" ht="15.75">
      <c r="B83" s="117" t="s">
        <v>242</v>
      </c>
      <c r="C83" s="117"/>
      <c r="D83" s="117"/>
    </row>
    <row r="84" spans="2:5" ht="15.75">
      <c r="B84" s="117" t="s">
        <v>243</v>
      </c>
      <c r="C84" s="117"/>
      <c r="D84" s="117"/>
      <c r="E84" s="117"/>
    </row>
    <row r="86" spans="1:21" ht="15.75">
      <c r="A86" s="134" t="s">
        <v>8</v>
      </c>
      <c r="B86" s="118" t="s">
        <v>9</v>
      </c>
      <c r="C86" s="134" t="s">
        <v>10</v>
      </c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58" t="s">
        <v>47</v>
      </c>
      <c r="T86" s="135" t="s">
        <v>11</v>
      </c>
      <c r="U86" s="156" t="s">
        <v>12</v>
      </c>
    </row>
    <row r="87" spans="1:21" ht="26.25" customHeight="1">
      <c r="A87" s="134"/>
      <c r="B87" s="118"/>
      <c r="C87" s="21">
        <v>1</v>
      </c>
      <c r="D87" s="21">
        <v>2</v>
      </c>
      <c r="E87" s="21">
        <v>3</v>
      </c>
      <c r="F87" s="21">
        <v>4</v>
      </c>
      <c r="G87" s="21">
        <v>5</v>
      </c>
      <c r="H87" s="21">
        <v>6</v>
      </c>
      <c r="I87" s="21">
        <v>7</v>
      </c>
      <c r="J87" s="21">
        <v>8</v>
      </c>
      <c r="K87" s="21">
        <v>9</v>
      </c>
      <c r="L87" s="21">
        <v>10</v>
      </c>
      <c r="M87" s="21">
        <v>11</v>
      </c>
      <c r="N87" s="21">
        <v>12</v>
      </c>
      <c r="O87" s="21">
        <v>13</v>
      </c>
      <c r="P87" s="21">
        <v>14</v>
      </c>
      <c r="Q87" s="21">
        <v>15</v>
      </c>
      <c r="R87" s="21">
        <v>16</v>
      </c>
      <c r="S87" s="158"/>
      <c r="T87" s="137"/>
      <c r="U87" s="157"/>
    </row>
    <row r="88" spans="1:21" ht="18" customHeight="1">
      <c r="A88" s="8">
        <v>1</v>
      </c>
      <c r="B88" s="9" t="s">
        <v>265</v>
      </c>
      <c r="C88" s="8">
        <v>1</v>
      </c>
      <c r="D88" s="8">
        <v>1</v>
      </c>
      <c r="E88" s="8">
        <v>1</v>
      </c>
      <c r="F88" s="8">
        <v>1</v>
      </c>
      <c r="G88" s="8">
        <v>1</v>
      </c>
      <c r="H88" s="8">
        <v>0</v>
      </c>
      <c r="I88" s="8">
        <v>1</v>
      </c>
      <c r="J88" s="8">
        <v>0</v>
      </c>
      <c r="K88" s="8">
        <v>1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48">
        <v>4</v>
      </c>
      <c r="T88" s="10">
        <f aca="true" t="shared" si="4" ref="T88:T108">SUM(C88:R88)</f>
        <v>7</v>
      </c>
      <c r="U88" s="10">
        <v>3</v>
      </c>
    </row>
    <row r="89" spans="1:21" ht="18" customHeight="1">
      <c r="A89" s="8">
        <v>2</v>
      </c>
      <c r="B89" s="9" t="s">
        <v>266</v>
      </c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8">
        <v>1</v>
      </c>
      <c r="J89" s="8">
        <v>0</v>
      </c>
      <c r="K89" s="8">
        <v>1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48">
        <v>1</v>
      </c>
      <c r="T89" s="10">
        <f t="shared" si="4"/>
        <v>8</v>
      </c>
      <c r="U89" s="10">
        <v>3</v>
      </c>
    </row>
    <row r="90" spans="1:21" ht="18" customHeight="1">
      <c r="A90" s="26">
        <v>3</v>
      </c>
      <c r="B90" s="9" t="s">
        <v>267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8">
        <v>1</v>
      </c>
      <c r="M90" s="8">
        <v>0</v>
      </c>
      <c r="N90" s="8">
        <v>1</v>
      </c>
      <c r="O90" s="8">
        <v>0</v>
      </c>
      <c r="P90" s="8">
        <v>2</v>
      </c>
      <c r="Q90" s="8">
        <v>2</v>
      </c>
      <c r="R90" s="8">
        <v>0</v>
      </c>
      <c r="S90" s="48">
        <v>2</v>
      </c>
      <c r="T90" s="10">
        <f t="shared" si="4"/>
        <v>15</v>
      </c>
      <c r="U90" s="10">
        <v>4</v>
      </c>
    </row>
    <row r="91" spans="1:21" ht="18" customHeight="1">
      <c r="A91" s="8">
        <v>4</v>
      </c>
      <c r="B91" s="9" t="s">
        <v>268</v>
      </c>
      <c r="C91" s="8">
        <v>0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0</v>
      </c>
      <c r="K91" s="8">
        <v>1</v>
      </c>
      <c r="L91" s="8">
        <v>1</v>
      </c>
      <c r="M91" s="8">
        <v>1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48">
        <v>3</v>
      </c>
      <c r="T91" s="10">
        <f t="shared" si="4"/>
        <v>9</v>
      </c>
      <c r="U91" s="10">
        <v>3</v>
      </c>
    </row>
    <row r="92" spans="1:21" ht="18" customHeight="1">
      <c r="A92" s="8">
        <v>5</v>
      </c>
      <c r="B92" s="9" t="s">
        <v>269</v>
      </c>
      <c r="C92" s="8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8">
        <v>0</v>
      </c>
      <c r="M92" s="8">
        <v>0</v>
      </c>
      <c r="N92" s="8">
        <v>1</v>
      </c>
      <c r="O92" s="8">
        <v>0</v>
      </c>
      <c r="P92" s="8">
        <v>1</v>
      </c>
      <c r="Q92" s="8">
        <v>0</v>
      </c>
      <c r="R92" s="8">
        <v>0</v>
      </c>
      <c r="S92" s="48">
        <v>3</v>
      </c>
      <c r="T92" s="10">
        <f t="shared" si="4"/>
        <v>11</v>
      </c>
      <c r="U92" s="10">
        <v>4</v>
      </c>
    </row>
    <row r="93" spans="1:21" ht="18" customHeight="1">
      <c r="A93" s="26">
        <v>6</v>
      </c>
      <c r="B93" s="9" t="s">
        <v>270</v>
      </c>
      <c r="C93" s="8">
        <v>1</v>
      </c>
      <c r="D93" s="8">
        <v>1</v>
      </c>
      <c r="E93" s="8">
        <v>0</v>
      </c>
      <c r="F93" s="8">
        <v>1</v>
      </c>
      <c r="G93" s="8">
        <v>1</v>
      </c>
      <c r="H93" s="8">
        <v>0</v>
      </c>
      <c r="I93" s="8">
        <v>1</v>
      </c>
      <c r="J93" s="8">
        <v>0</v>
      </c>
      <c r="K93" s="8">
        <v>1</v>
      </c>
      <c r="L93" s="8">
        <v>0</v>
      </c>
      <c r="M93" s="8">
        <v>0</v>
      </c>
      <c r="N93" s="8">
        <v>1</v>
      </c>
      <c r="O93" s="8">
        <v>0</v>
      </c>
      <c r="P93" s="8">
        <v>0</v>
      </c>
      <c r="Q93" s="8">
        <v>0</v>
      </c>
      <c r="R93" s="8">
        <v>0</v>
      </c>
      <c r="S93" s="48">
        <v>1</v>
      </c>
      <c r="T93" s="10">
        <f t="shared" si="4"/>
        <v>7</v>
      </c>
      <c r="U93" s="10">
        <v>3</v>
      </c>
    </row>
    <row r="94" spans="1:21" ht="18" customHeight="1">
      <c r="A94" s="8">
        <v>7</v>
      </c>
      <c r="B94" s="9" t="s">
        <v>271</v>
      </c>
      <c r="C94" s="8">
        <v>0</v>
      </c>
      <c r="D94" s="8">
        <v>0</v>
      </c>
      <c r="E94" s="8">
        <v>0</v>
      </c>
      <c r="F94" s="8">
        <v>0</v>
      </c>
      <c r="G94" s="8">
        <v>1</v>
      </c>
      <c r="H94" s="8">
        <v>0</v>
      </c>
      <c r="I94" s="8">
        <v>0</v>
      </c>
      <c r="J94" s="8">
        <v>1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48">
        <v>3</v>
      </c>
      <c r="T94" s="10">
        <f t="shared" si="4"/>
        <v>2</v>
      </c>
      <c r="U94" s="10">
        <v>2</v>
      </c>
    </row>
    <row r="95" spans="1:21" ht="18" customHeight="1">
      <c r="A95" s="8">
        <v>8</v>
      </c>
      <c r="B95" s="9" t="s">
        <v>272</v>
      </c>
      <c r="C95" s="8">
        <v>0</v>
      </c>
      <c r="D95" s="8">
        <v>1</v>
      </c>
      <c r="E95" s="8">
        <v>0</v>
      </c>
      <c r="F95" s="8">
        <v>1</v>
      </c>
      <c r="G95" s="8">
        <v>0</v>
      </c>
      <c r="H95" s="8">
        <v>1</v>
      </c>
      <c r="I95" s="8">
        <v>1</v>
      </c>
      <c r="J95" s="8">
        <v>0</v>
      </c>
      <c r="K95" s="8">
        <v>0</v>
      </c>
      <c r="L95" s="8">
        <v>1</v>
      </c>
      <c r="M95" s="8">
        <v>0</v>
      </c>
      <c r="N95" s="8">
        <v>1</v>
      </c>
      <c r="O95" s="8">
        <v>0</v>
      </c>
      <c r="P95" s="8">
        <v>1</v>
      </c>
      <c r="Q95" s="8">
        <v>0</v>
      </c>
      <c r="R95" s="8">
        <v>0</v>
      </c>
      <c r="S95" s="48">
        <v>1</v>
      </c>
      <c r="T95" s="10">
        <f t="shared" si="4"/>
        <v>7</v>
      </c>
      <c r="U95" s="10">
        <v>3</v>
      </c>
    </row>
    <row r="96" spans="1:21" ht="18" customHeight="1">
      <c r="A96" s="26">
        <v>9</v>
      </c>
      <c r="B96" s="9" t="s">
        <v>273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>
        <v>1</v>
      </c>
      <c r="M96" s="8">
        <v>0</v>
      </c>
      <c r="N96" s="8">
        <v>1</v>
      </c>
      <c r="O96" s="8">
        <v>0</v>
      </c>
      <c r="P96" s="8">
        <v>0</v>
      </c>
      <c r="Q96" s="8">
        <v>0</v>
      </c>
      <c r="R96" s="8">
        <v>0</v>
      </c>
      <c r="S96" s="48">
        <v>4</v>
      </c>
      <c r="T96" s="10">
        <f t="shared" si="4"/>
        <v>11</v>
      </c>
      <c r="U96" s="10">
        <v>4</v>
      </c>
    </row>
    <row r="97" spans="1:21" ht="18" customHeight="1">
      <c r="A97" s="8">
        <v>10</v>
      </c>
      <c r="B97" s="9" t="s">
        <v>274</v>
      </c>
      <c r="C97" s="8">
        <v>1</v>
      </c>
      <c r="D97" s="8">
        <v>0</v>
      </c>
      <c r="E97" s="8">
        <v>0</v>
      </c>
      <c r="F97" s="8">
        <v>1</v>
      </c>
      <c r="G97" s="8">
        <v>0</v>
      </c>
      <c r="H97" s="8">
        <v>1</v>
      </c>
      <c r="I97" s="8">
        <v>1</v>
      </c>
      <c r="J97" s="8">
        <v>1</v>
      </c>
      <c r="K97" s="8">
        <v>1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48">
        <v>3</v>
      </c>
      <c r="T97" s="10">
        <f t="shared" si="4"/>
        <v>6</v>
      </c>
      <c r="U97" s="10">
        <v>3</v>
      </c>
    </row>
    <row r="98" spans="1:21" ht="18" customHeight="1">
      <c r="A98" s="8">
        <v>11</v>
      </c>
      <c r="B98" s="9" t="s">
        <v>275</v>
      </c>
      <c r="C98" s="8">
        <v>1</v>
      </c>
      <c r="D98" s="8">
        <v>0</v>
      </c>
      <c r="E98" s="8">
        <v>0</v>
      </c>
      <c r="F98" s="8">
        <v>1</v>
      </c>
      <c r="G98" s="8">
        <v>0</v>
      </c>
      <c r="H98" s="8">
        <v>1</v>
      </c>
      <c r="I98" s="8">
        <v>1</v>
      </c>
      <c r="J98" s="8">
        <v>0</v>
      </c>
      <c r="K98" s="8">
        <v>1</v>
      </c>
      <c r="L98" s="8">
        <v>0</v>
      </c>
      <c r="M98" s="8">
        <v>0</v>
      </c>
      <c r="N98" s="8">
        <v>1</v>
      </c>
      <c r="O98" s="8">
        <v>0</v>
      </c>
      <c r="P98" s="8">
        <v>1</v>
      </c>
      <c r="Q98" s="8">
        <v>0</v>
      </c>
      <c r="R98" s="8">
        <v>0</v>
      </c>
      <c r="S98" s="48">
        <v>2</v>
      </c>
      <c r="T98" s="10">
        <f t="shared" si="4"/>
        <v>7</v>
      </c>
      <c r="U98" s="10">
        <v>3</v>
      </c>
    </row>
    <row r="99" spans="1:21" ht="18" customHeight="1">
      <c r="A99" s="26">
        <v>12</v>
      </c>
      <c r="B99" s="9" t="s">
        <v>276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8">
        <v>1</v>
      </c>
      <c r="M99" s="8">
        <v>0</v>
      </c>
      <c r="N99" s="8">
        <v>1</v>
      </c>
      <c r="O99" s="8">
        <v>0</v>
      </c>
      <c r="P99" s="8">
        <v>0</v>
      </c>
      <c r="Q99" s="8">
        <v>0</v>
      </c>
      <c r="R99" s="8">
        <v>0</v>
      </c>
      <c r="S99" s="48">
        <v>4</v>
      </c>
      <c r="T99" s="10">
        <f t="shared" si="4"/>
        <v>11</v>
      </c>
      <c r="U99" s="10">
        <v>4</v>
      </c>
    </row>
    <row r="100" spans="1:21" ht="16.5" customHeight="1">
      <c r="A100" s="8">
        <v>13</v>
      </c>
      <c r="B100" s="9" t="s">
        <v>277</v>
      </c>
      <c r="C100" s="8">
        <v>1</v>
      </c>
      <c r="D100" s="8">
        <v>1</v>
      </c>
      <c r="E100" s="8">
        <v>1</v>
      </c>
      <c r="F100" s="8">
        <v>0</v>
      </c>
      <c r="G100" s="8">
        <v>1</v>
      </c>
      <c r="H100" s="8">
        <v>0</v>
      </c>
      <c r="I100" s="8">
        <v>0</v>
      </c>
      <c r="J100" s="8">
        <v>0</v>
      </c>
      <c r="K100" s="8">
        <v>1</v>
      </c>
      <c r="L100" s="8">
        <v>0</v>
      </c>
      <c r="M100" s="8">
        <v>0</v>
      </c>
      <c r="N100" s="8">
        <v>1</v>
      </c>
      <c r="O100" s="8">
        <v>0</v>
      </c>
      <c r="P100" s="8">
        <v>0</v>
      </c>
      <c r="Q100" s="8">
        <v>0</v>
      </c>
      <c r="R100" s="8">
        <v>0</v>
      </c>
      <c r="S100" s="48">
        <v>2</v>
      </c>
      <c r="T100" s="10">
        <f t="shared" si="4"/>
        <v>6</v>
      </c>
      <c r="U100" s="10">
        <v>3</v>
      </c>
    </row>
    <row r="101" spans="1:21" ht="17.25" customHeight="1">
      <c r="A101" s="8">
        <v>14</v>
      </c>
      <c r="B101" s="9" t="s">
        <v>278</v>
      </c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>
        <v>0</v>
      </c>
      <c r="I101" s="8">
        <v>1</v>
      </c>
      <c r="J101" s="8">
        <v>1</v>
      </c>
      <c r="K101" s="8">
        <v>1</v>
      </c>
      <c r="L101" s="8">
        <v>0</v>
      </c>
      <c r="M101" s="8">
        <v>0</v>
      </c>
      <c r="N101" s="8">
        <v>1</v>
      </c>
      <c r="O101" s="8">
        <v>0</v>
      </c>
      <c r="P101" s="8">
        <v>0</v>
      </c>
      <c r="Q101" s="8">
        <v>0</v>
      </c>
      <c r="R101" s="8">
        <v>0</v>
      </c>
      <c r="S101" s="48">
        <v>4</v>
      </c>
      <c r="T101" s="10">
        <f t="shared" si="4"/>
        <v>9</v>
      </c>
      <c r="U101" s="10">
        <v>3</v>
      </c>
    </row>
    <row r="102" spans="1:21" ht="15.75">
      <c r="A102" s="26">
        <v>15</v>
      </c>
      <c r="B102" s="9" t="s">
        <v>279</v>
      </c>
      <c r="C102" s="8">
        <v>0</v>
      </c>
      <c r="D102" s="8">
        <v>0</v>
      </c>
      <c r="E102" s="8">
        <v>1</v>
      </c>
      <c r="F102" s="8">
        <v>0</v>
      </c>
      <c r="G102" s="8">
        <v>1</v>
      </c>
      <c r="H102" s="8">
        <v>1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48">
        <v>1</v>
      </c>
      <c r="T102" s="10">
        <f t="shared" si="4"/>
        <v>3</v>
      </c>
      <c r="U102" s="10">
        <v>2</v>
      </c>
    </row>
    <row r="103" spans="1:21" ht="15.75">
      <c r="A103" s="8">
        <v>16</v>
      </c>
      <c r="B103" s="9" t="s">
        <v>280</v>
      </c>
      <c r="C103" s="8">
        <v>1</v>
      </c>
      <c r="D103" s="8">
        <v>1</v>
      </c>
      <c r="E103" s="8">
        <v>1</v>
      </c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>
        <v>0</v>
      </c>
      <c r="L103" s="8">
        <v>1</v>
      </c>
      <c r="M103" s="8">
        <v>0</v>
      </c>
      <c r="N103" s="8">
        <v>1</v>
      </c>
      <c r="O103" s="8">
        <v>0</v>
      </c>
      <c r="P103" s="8">
        <v>0</v>
      </c>
      <c r="Q103" s="8">
        <v>0</v>
      </c>
      <c r="R103" s="8">
        <v>1</v>
      </c>
      <c r="S103" s="48">
        <v>3</v>
      </c>
      <c r="T103" s="10">
        <f t="shared" si="4"/>
        <v>11</v>
      </c>
      <c r="U103" s="10">
        <v>4</v>
      </c>
    </row>
    <row r="104" spans="1:21" ht="18" customHeight="1">
      <c r="A104" s="8">
        <v>17</v>
      </c>
      <c r="B104" s="9" t="s">
        <v>281</v>
      </c>
      <c r="C104" s="8">
        <v>1</v>
      </c>
      <c r="D104" s="8">
        <v>0</v>
      </c>
      <c r="E104" s="8">
        <v>1</v>
      </c>
      <c r="F104" s="8">
        <v>1</v>
      </c>
      <c r="G104" s="8">
        <v>1</v>
      </c>
      <c r="H104" s="8">
        <v>1</v>
      </c>
      <c r="I104" s="8">
        <v>1</v>
      </c>
      <c r="J104" s="8">
        <v>1</v>
      </c>
      <c r="K104" s="8">
        <v>1</v>
      </c>
      <c r="L104" s="8">
        <v>1</v>
      </c>
      <c r="M104" s="8">
        <v>0</v>
      </c>
      <c r="N104" s="8">
        <v>0</v>
      </c>
      <c r="O104" s="8">
        <v>0</v>
      </c>
      <c r="P104" s="8">
        <v>2</v>
      </c>
      <c r="Q104" s="8">
        <v>0</v>
      </c>
      <c r="R104" s="8">
        <v>0</v>
      </c>
      <c r="S104" s="48">
        <v>2</v>
      </c>
      <c r="T104" s="10">
        <f t="shared" si="4"/>
        <v>11</v>
      </c>
      <c r="U104" s="10">
        <v>4</v>
      </c>
    </row>
    <row r="105" spans="1:21" ht="18" customHeight="1">
      <c r="A105" s="26">
        <v>18</v>
      </c>
      <c r="B105" s="9" t="s">
        <v>282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0</v>
      </c>
      <c r="I105" s="8">
        <v>1</v>
      </c>
      <c r="J105" s="8">
        <v>1</v>
      </c>
      <c r="K105" s="8">
        <v>1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0</v>
      </c>
      <c r="R105" s="8">
        <v>0</v>
      </c>
      <c r="S105" s="48">
        <v>4</v>
      </c>
      <c r="T105" s="10">
        <f t="shared" si="4"/>
        <v>9</v>
      </c>
      <c r="U105" s="10">
        <v>3</v>
      </c>
    </row>
    <row r="106" spans="1:21" ht="18" customHeight="1">
      <c r="A106" s="8">
        <v>19</v>
      </c>
      <c r="B106" s="9" t="s">
        <v>283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0</v>
      </c>
      <c r="K106" s="8">
        <v>1</v>
      </c>
      <c r="L106" s="8">
        <v>0</v>
      </c>
      <c r="M106" s="8">
        <v>1</v>
      </c>
      <c r="N106" s="8">
        <v>1</v>
      </c>
      <c r="O106" s="8">
        <v>0</v>
      </c>
      <c r="P106" s="8">
        <v>0</v>
      </c>
      <c r="Q106" s="8">
        <v>0</v>
      </c>
      <c r="R106" s="8">
        <v>1</v>
      </c>
      <c r="S106" s="48">
        <v>1</v>
      </c>
      <c r="T106" s="10">
        <f t="shared" si="4"/>
        <v>11</v>
      </c>
      <c r="U106" s="10">
        <v>4</v>
      </c>
    </row>
    <row r="107" spans="1:21" ht="18" customHeight="1">
      <c r="A107" s="8">
        <v>20</v>
      </c>
      <c r="B107" s="9" t="s">
        <v>284</v>
      </c>
      <c r="C107" s="8">
        <v>1</v>
      </c>
      <c r="D107" s="8">
        <v>0</v>
      </c>
      <c r="E107" s="8">
        <v>0</v>
      </c>
      <c r="F107" s="8">
        <v>1</v>
      </c>
      <c r="G107" s="8">
        <v>1</v>
      </c>
      <c r="H107" s="8">
        <v>1</v>
      </c>
      <c r="I107" s="8">
        <v>0</v>
      </c>
      <c r="J107" s="8">
        <v>1</v>
      </c>
      <c r="K107" s="8">
        <v>1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48">
        <v>2</v>
      </c>
      <c r="T107" s="10">
        <f t="shared" si="4"/>
        <v>6</v>
      </c>
      <c r="U107" s="10">
        <v>3</v>
      </c>
    </row>
    <row r="108" spans="1:21" ht="18" customHeight="1">
      <c r="A108" s="8">
        <v>21</v>
      </c>
      <c r="B108" s="9" t="s">
        <v>285</v>
      </c>
      <c r="C108" s="8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8">
        <v>1</v>
      </c>
      <c r="J108" s="8">
        <v>1</v>
      </c>
      <c r="K108" s="8">
        <v>1</v>
      </c>
      <c r="L108" s="8">
        <v>1</v>
      </c>
      <c r="M108" s="8">
        <v>0</v>
      </c>
      <c r="N108" s="8">
        <v>1</v>
      </c>
      <c r="O108" s="8">
        <v>1</v>
      </c>
      <c r="P108" s="8">
        <v>0</v>
      </c>
      <c r="Q108" s="8">
        <v>0</v>
      </c>
      <c r="R108" s="8">
        <v>0</v>
      </c>
      <c r="S108" s="48">
        <v>1</v>
      </c>
      <c r="T108" s="10">
        <f t="shared" si="4"/>
        <v>12</v>
      </c>
      <c r="U108" s="10">
        <v>4</v>
      </c>
    </row>
    <row r="109" spans="1:21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75">
      <c r="A110" s="5"/>
      <c r="B110" s="143" t="s">
        <v>15</v>
      </c>
      <c r="C110" s="15"/>
      <c r="D110" s="14" t="s">
        <v>16</v>
      </c>
      <c r="E110" s="14" t="s">
        <v>17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75">
      <c r="A111" s="5"/>
      <c r="B111" s="143"/>
      <c r="C111" s="14" t="s">
        <v>18</v>
      </c>
      <c r="D111" s="17">
        <v>0</v>
      </c>
      <c r="E111" s="32">
        <f>D111/21*100</f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75">
      <c r="A112" s="5"/>
      <c r="B112" s="143"/>
      <c r="C112" s="14" t="s">
        <v>19</v>
      </c>
      <c r="D112" s="17">
        <v>8</v>
      </c>
      <c r="E112" s="32">
        <f>D112/21*100</f>
        <v>38.095238095238095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75">
      <c r="A113" s="5"/>
      <c r="B113" s="143"/>
      <c r="C113" s="14" t="s">
        <v>20</v>
      </c>
      <c r="D113" s="17">
        <v>11</v>
      </c>
      <c r="E113" s="32">
        <f>D113/21*100</f>
        <v>52.38095238095239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75">
      <c r="A114" s="5"/>
      <c r="B114" s="143"/>
      <c r="C114" s="14" t="s">
        <v>21</v>
      </c>
      <c r="D114" s="17">
        <v>2</v>
      </c>
      <c r="E114" s="32">
        <f>D114/21*100</f>
        <v>9.523809523809524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75">
      <c r="A115" s="5"/>
      <c r="B115" s="143" t="s">
        <v>22</v>
      </c>
      <c r="C115" s="143"/>
      <c r="D115" s="143"/>
      <c r="E115" s="32">
        <f>(D111+D112)/21*100</f>
        <v>38.095238095238095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75">
      <c r="A116" s="5"/>
      <c r="B116" s="143" t="s">
        <v>23</v>
      </c>
      <c r="C116" s="143"/>
      <c r="D116" s="143"/>
      <c r="E116" s="32">
        <f>(D111+D112+D113)/21*100</f>
        <v>90.47619047619048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>
      <c r="A117" s="5"/>
      <c r="B117" s="13"/>
      <c r="C117" s="13"/>
      <c r="D117" s="13"/>
      <c r="E117" s="3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>
      <c r="A118" s="5"/>
      <c r="B118" s="13"/>
      <c r="C118" s="13"/>
      <c r="D118" s="13"/>
      <c r="E118" s="3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75">
      <c r="A120" s="5"/>
      <c r="B120" s="5" t="s">
        <v>25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75">
      <c r="A121" s="5"/>
      <c r="B121" s="14" t="s">
        <v>10</v>
      </c>
      <c r="C121" s="14">
        <v>1</v>
      </c>
      <c r="D121" s="14">
        <v>2</v>
      </c>
      <c r="E121" s="14">
        <v>3</v>
      </c>
      <c r="F121" s="14">
        <v>4</v>
      </c>
      <c r="G121" s="14">
        <v>5</v>
      </c>
      <c r="H121" s="14">
        <v>6</v>
      </c>
      <c r="I121" s="14">
        <v>7</v>
      </c>
      <c r="J121" s="14">
        <v>8</v>
      </c>
      <c r="K121" s="14">
        <v>9</v>
      </c>
      <c r="L121" s="14">
        <v>10</v>
      </c>
      <c r="M121" s="14">
        <v>11</v>
      </c>
      <c r="N121" s="14">
        <v>12</v>
      </c>
      <c r="O121" s="14">
        <v>13</v>
      </c>
      <c r="P121" s="14">
        <v>14</v>
      </c>
      <c r="Q121" s="14">
        <v>15</v>
      </c>
      <c r="R121" s="14">
        <v>16</v>
      </c>
      <c r="S121" s="11"/>
      <c r="T121" s="5"/>
      <c r="U121" s="5"/>
    </row>
    <row r="122" spans="1:21" ht="15.75">
      <c r="A122" s="5"/>
      <c r="B122" s="14" t="s">
        <v>16</v>
      </c>
      <c r="C122" s="15">
        <f>SUM(C88:C107)</f>
        <v>16</v>
      </c>
      <c r="D122" s="15">
        <f aca="true" t="shared" si="5" ref="D122:R122">SUM(D88:D107)</f>
        <v>14</v>
      </c>
      <c r="E122" s="15">
        <f t="shared" si="5"/>
        <v>14</v>
      </c>
      <c r="F122" s="15">
        <f t="shared" si="5"/>
        <v>17</v>
      </c>
      <c r="G122" s="15">
        <f t="shared" si="5"/>
        <v>17</v>
      </c>
      <c r="H122" s="15">
        <f t="shared" si="5"/>
        <v>14</v>
      </c>
      <c r="I122" s="15">
        <f t="shared" si="5"/>
        <v>16</v>
      </c>
      <c r="J122" s="15">
        <f t="shared" si="5"/>
        <v>11</v>
      </c>
      <c r="K122" s="15">
        <f t="shared" si="5"/>
        <v>16</v>
      </c>
      <c r="L122" s="15">
        <f t="shared" si="5"/>
        <v>7</v>
      </c>
      <c r="M122" s="15">
        <f t="shared" si="5"/>
        <v>2</v>
      </c>
      <c r="N122" s="15">
        <f t="shared" si="5"/>
        <v>12</v>
      </c>
      <c r="O122" s="15">
        <f t="shared" si="5"/>
        <v>0</v>
      </c>
      <c r="P122" s="15">
        <f t="shared" si="5"/>
        <v>7</v>
      </c>
      <c r="Q122" s="15">
        <f t="shared" si="5"/>
        <v>2</v>
      </c>
      <c r="R122" s="15">
        <f t="shared" si="5"/>
        <v>2</v>
      </c>
      <c r="S122" s="12"/>
      <c r="T122" s="5"/>
      <c r="U122" s="5"/>
    </row>
    <row r="123" spans="1:21" ht="15.75">
      <c r="A123" s="6"/>
      <c r="B123" s="14" t="s">
        <v>17</v>
      </c>
      <c r="C123" s="17">
        <f>C122/21*100</f>
        <v>76.19047619047619</v>
      </c>
      <c r="D123" s="17">
        <f aca="true" t="shared" si="6" ref="D123:R123">D122/21*100</f>
        <v>66.66666666666666</v>
      </c>
      <c r="E123" s="17">
        <f t="shared" si="6"/>
        <v>66.66666666666666</v>
      </c>
      <c r="F123" s="17">
        <f t="shared" si="6"/>
        <v>80.95238095238095</v>
      </c>
      <c r="G123" s="17">
        <f t="shared" si="6"/>
        <v>80.95238095238095</v>
      </c>
      <c r="H123" s="17">
        <f t="shared" si="6"/>
        <v>66.66666666666666</v>
      </c>
      <c r="I123" s="17">
        <f t="shared" si="6"/>
        <v>76.19047619047619</v>
      </c>
      <c r="J123" s="17">
        <f t="shared" si="6"/>
        <v>52.38095238095239</v>
      </c>
      <c r="K123" s="17">
        <f t="shared" si="6"/>
        <v>76.19047619047619</v>
      </c>
      <c r="L123" s="17">
        <f t="shared" si="6"/>
        <v>33.33333333333333</v>
      </c>
      <c r="M123" s="17">
        <f t="shared" si="6"/>
        <v>9.523809523809524</v>
      </c>
      <c r="N123" s="17">
        <f t="shared" si="6"/>
        <v>57.14285714285714</v>
      </c>
      <c r="O123" s="17">
        <f t="shared" si="6"/>
        <v>0</v>
      </c>
      <c r="P123" s="17">
        <f t="shared" si="6"/>
        <v>33.33333333333333</v>
      </c>
      <c r="Q123" s="17">
        <f t="shared" si="6"/>
        <v>9.523809523809524</v>
      </c>
      <c r="R123" s="17">
        <f t="shared" si="6"/>
        <v>9.523809523809524</v>
      </c>
      <c r="S123" s="13"/>
      <c r="T123" s="6"/>
      <c r="U123" s="6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>
      <c r="A125" s="6"/>
      <c r="B125" s="6" t="s">
        <v>24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>
      <c r="A126" s="6"/>
      <c r="B126" s="14" t="s">
        <v>10</v>
      </c>
      <c r="C126" s="14">
        <v>1</v>
      </c>
      <c r="D126" s="14">
        <v>2</v>
      </c>
      <c r="E126" s="14">
        <v>3</v>
      </c>
      <c r="F126" s="14">
        <v>4</v>
      </c>
      <c r="G126" s="14">
        <v>5</v>
      </c>
      <c r="H126" s="14">
        <v>6</v>
      </c>
      <c r="I126" s="14">
        <v>7</v>
      </c>
      <c r="J126" s="14">
        <v>8</v>
      </c>
      <c r="K126" s="14">
        <v>9</v>
      </c>
      <c r="L126" s="14">
        <v>10</v>
      </c>
      <c r="M126" s="14">
        <v>11</v>
      </c>
      <c r="N126" s="14">
        <v>12</v>
      </c>
      <c r="O126" s="14">
        <v>13</v>
      </c>
      <c r="P126" s="14">
        <v>14</v>
      </c>
      <c r="Q126" s="14">
        <v>15</v>
      </c>
      <c r="R126" s="14">
        <v>16</v>
      </c>
      <c r="S126" s="11"/>
      <c r="T126" s="6"/>
      <c r="U126" s="6"/>
    </row>
    <row r="127" spans="1:21" ht="15.75">
      <c r="A127" s="6"/>
      <c r="B127" s="14" t="s">
        <v>16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2</v>
      </c>
      <c r="R127" s="15">
        <v>6</v>
      </c>
      <c r="S127" s="12"/>
      <c r="T127" s="6"/>
      <c r="U127" s="6"/>
    </row>
    <row r="128" spans="1:21" ht="15.75">
      <c r="A128" s="6"/>
      <c r="B128" s="14" t="s">
        <v>17</v>
      </c>
      <c r="C128" s="15">
        <f>C127/21*100</f>
        <v>0</v>
      </c>
      <c r="D128" s="15">
        <f aca="true" t="shared" si="7" ref="D128:R128">D127/21*100</f>
        <v>0</v>
      </c>
      <c r="E128" s="15">
        <f t="shared" si="7"/>
        <v>0</v>
      </c>
      <c r="F128" s="15">
        <f t="shared" si="7"/>
        <v>0</v>
      </c>
      <c r="G128" s="15">
        <f t="shared" si="7"/>
        <v>0</v>
      </c>
      <c r="H128" s="15">
        <f t="shared" si="7"/>
        <v>0</v>
      </c>
      <c r="I128" s="15">
        <f t="shared" si="7"/>
        <v>0</v>
      </c>
      <c r="J128" s="15">
        <f t="shared" si="7"/>
        <v>0</v>
      </c>
      <c r="K128" s="15">
        <f t="shared" si="7"/>
        <v>0</v>
      </c>
      <c r="L128" s="15">
        <f t="shared" si="7"/>
        <v>0</v>
      </c>
      <c r="M128" s="15">
        <f t="shared" si="7"/>
        <v>0</v>
      </c>
      <c r="N128" s="15">
        <f t="shared" si="7"/>
        <v>0</v>
      </c>
      <c r="O128" s="15">
        <f t="shared" si="7"/>
        <v>0</v>
      </c>
      <c r="P128" s="15">
        <f t="shared" si="7"/>
        <v>0</v>
      </c>
      <c r="Q128" s="15">
        <f t="shared" si="7"/>
        <v>9.523809523809524</v>
      </c>
      <c r="R128" s="15">
        <f t="shared" si="7"/>
        <v>28.57142857142857</v>
      </c>
      <c r="S128" s="12"/>
      <c r="T128" s="6"/>
      <c r="U128" s="6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5.75">
      <c r="A130" s="6"/>
      <c r="B130" s="6" t="s">
        <v>26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5.75">
      <c r="A131" s="6"/>
      <c r="B131" s="14" t="s">
        <v>10</v>
      </c>
      <c r="C131" s="14">
        <v>14</v>
      </c>
      <c r="D131" s="14">
        <v>15</v>
      </c>
      <c r="E131" s="14">
        <v>16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5.75">
      <c r="A132" s="6"/>
      <c r="B132" s="14" t="s">
        <v>16</v>
      </c>
      <c r="C132" s="15">
        <v>0</v>
      </c>
      <c r="D132" s="15">
        <v>1</v>
      </c>
      <c r="E132" s="15">
        <v>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5.75">
      <c r="A133" s="6"/>
      <c r="B133" s="14" t="s">
        <v>17</v>
      </c>
      <c r="C133" s="17">
        <f>C132/21*100</f>
        <v>0</v>
      </c>
      <c r="D133" s="17">
        <f>D132/21*100</f>
        <v>4.761904761904762</v>
      </c>
      <c r="E133" s="17">
        <f>E132/21*100</f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5.75">
      <c r="A135" s="6"/>
      <c r="B135" s="6" t="s">
        <v>27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5.75">
      <c r="A136" s="6"/>
      <c r="B136" s="20" t="s">
        <v>10</v>
      </c>
      <c r="C136" s="144" t="s">
        <v>28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5" t="s">
        <v>30</v>
      </c>
      <c r="O136" s="145"/>
      <c r="P136" s="145"/>
      <c r="Q136" s="2"/>
      <c r="R136" s="2"/>
      <c r="S136" s="2"/>
      <c r="T136" s="3"/>
      <c r="U136" s="6"/>
    </row>
    <row r="137" spans="1:21" ht="15.75">
      <c r="A137" s="6"/>
      <c r="B137" s="146">
        <v>14</v>
      </c>
      <c r="C137" s="95" t="s">
        <v>29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147">
        <v>6</v>
      </c>
      <c r="O137" s="147"/>
      <c r="P137" s="147"/>
      <c r="Q137" s="18"/>
      <c r="R137" s="18"/>
      <c r="S137" s="18"/>
      <c r="T137" s="6"/>
      <c r="U137" s="6"/>
    </row>
    <row r="138" spans="1:21" ht="15.75">
      <c r="A138" s="6"/>
      <c r="B138" s="146"/>
      <c r="C138" s="95" t="s">
        <v>31</v>
      </c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147">
        <v>4</v>
      </c>
      <c r="O138" s="147"/>
      <c r="P138" s="147"/>
      <c r="Q138" s="6"/>
      <c r="R138" s="6"/>
      <c r="S138" s="6"/>
      <c r="T138" s="6"/>
      <c r="U138" s="6"/>
    </row>
    <row r="139" spans="1:21" ht="15.75">
      <c r="A139" s="6"/>
      <c r="B139" s="146"/>
      <c r="C139" s="95" t="s">
        <v>32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147">
        <v>4</v>
      </c>
      <c r="O139" s="147"/>
      <c r="P139" s="147"/>
      <c r="Q139" s="6"/>
      <c r="R139" s="6"/>
      <c r="S139" s="6"/>
      <c r="T139" s="6"/>
      <c r="U139" s="6"/>
    </row>
    <row r="140" spans="1:21" ht="15.75">
      <c r="A140" s="6"/>
      <c r="B140" s="146"/>
      <c r="C140" s="95" t="s">
        <v>33</v>
      </c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147">
        <v>4</v>
      </c>
      <c r="O140" s="147"/>
      <c r="P140" s="147"/>
      <c r="Q140" s="6"/>
      <c r="R140" s="6"/>
      <c r="S140" s="6"/>
      <c r="T140" s="6"/>
      <c r="U140" s="6"/>
    </row>
    <row r="141" spans="1:21" ht="15.75">
      <c r="A141" s="6"/>
      <c r="B141" s="146"/>
      <c r="C141" s="95" t="s">
        <v>34</v>
      </c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147">
        <v>0</v>
      </c>
      <c r="O141" s="147"/>
      <c r="P141" s="147"/>
      <c r="Q141" s="6"/>
      <c r="R141" s="6"/>
      <c r="S141" s="6"/>
      <c r="T141" s="6"/>
      <c r="U141" s="6"/>
    </row>
    <row r="142" spans="2:16" ht="15.75">
      <c r="B142" s="148">
        <v>15</v>
      </c>
      <c r="C142" s="95" t="s">
        <v>36</v>
      </c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149">
        <v>37</v>
      </c>
      <c r="O142" s="149"/>
      <c r="P142" s="149"/>
    </row>
    <row r="143" spans="2:16" ht="15.75">
      <c r="B143" s="148"/>
      <c r="C143" s="95" t="s">
        <v>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151">
        <v>0</v>
      </c>
      <c r="O143" s="152"/>
      <c r="P143" s="153"/>
    </row>
    <row r="144" spans="2:16" ht="15.75">
      <c r="B144" s="148"/>
      <c r="C144" s="95" t="s">
        <v>37</v>
      </c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149">
        <v>0</v>
      </c>
      <c r="O144" s="149"/>
      <c r="P144" s="149"/>
    </row>
    <row r="145" spans="2:16" ht="15.75">
      <c r="B145" s="148"/>
      <c r="C145" s="95" t="s">
        <v>32</v>
      </c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149">
        <v>0</v>
      </c>
      <c r="O145" s="149"/>
      <c r="P145" s="149"/>
    </row>
    <row r="146" spans="2:16" ht="15.75">
      <c r="B146" s="148"/>
      <c r="C146" s="95" t="s">
        <v>34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0">
        <v>0</v>
      </c>
      <c r="O146" s="150"/>
      <c r="P146" s="91"/>
    </row>
    <row r="147" spans="2:16" ht="15.75">
      <c r="B147" s="94">
        <v>16</v>
      </c>
      <c r="C147" s="95" t="s">
        <v>29</v>
      </c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149">
        <v>8</v>
      </c>
      <c r="O147" s="149"/>
      <c r="P147" s="149"/>
    </row>
    <row r="148" spans="2:16" ht="15.75">
      <c r="B148" s="94"/>
      <c r="C148" s="95" t="s">
        <v>38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149">
        <v>6</v>
      </c>
      <c r="O148" s="149"/>
      <c r="P148" s="149"/>
    </row>
    <row r="149" spans="2:16" ht="15.75">
      <c r="B149" s="94"/>
      <c r="C149" s="95" t="s">
        <v>32</v>
      </c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149">
        <v>5</v>
      </c>
      <c r="O149" s="149"/>
      <c r="P149" s="149"/>
    </row>
    <row r="150" spans="2:16" ht="15.75">
      <c r="B150" s="94"/>
      <c r="C150" s="95" t="s">
        <v>39</v>
      </c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149">
        <v>3</v>
      </c>
      <c r="O150" s="149"/>
      <c r="P150" s="149"/>
    </row>
    <row r="151" spans="2:16" ht="15.75">
      <c r="B151" s="94"/>
      <c r="C151" s="95" t="s">
        <v>40</v>
      </c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149">
        <v>0</v>
      </c>
      <c r="O151" s="149"/>
      <c r="P151" s="149"/>
    </row>
    <row r="158" spans="2:13" ht="15.75">
      <c r="B158" s="114" t="s">
        <v>204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 ht="15.75">
      <c r="B159" s="117" t="s">
        <v>237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 ht="15.75">
      <c r="B160" s="117" t="s">
        <v>238</v>
      </c>
      <c r="C160" s="117"/>
      <c r="D160" s="117"/>
      <c r="F160" s="1"/>
      <c r="G160" s="1"/>
      <c r="H160" s="1"/>
      <c r="I160" s="1"/>
      <c r="J160" s="1"/>
      <c r="K160" s="1"/>
      <c r="L160" s="1"/>
      <c r="M160" s="1"/>
    </row>
    <row r="161" spans="2:13" ht="15.75">
      <c r="B161" s="117" t="s">
        <v>239</v>
      </c>
      <c r="C161" s="117"/>
      <c r="D161" s="117"/>
      <c r="E161" s="117"/>
      <c r="F161" s="1"/>
      <c r="G161" s="1"/>
      <c r="H161" s="1"/>
      <c r="I161" s="1"/>
      <c r="J161" s="1"/>
      <c r="K161" s="1"/>
      <c r="L161" s="1"/>
      <c r="M161" s="1"/>
    </row>
    <row r="162" spans="1:18" ht="15.75">
      <c r="A162" s="5"/>
      <c r="B162" s="159" t="s">
        <v>15</v>
      </c>
      <c r="C162" s="15"/>
      <c r="D162" s="14" t="s">
        <v>16</v>
      </c>
      <c r="E162" s="14" t="s">
        <v>17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.75">
      <c r="A163" s="5"/>
      <c r="B163" s="160"/>
      <c r="C163" s="14" t="s">
        <v>18</v>
      </c>
      <c r="D163" s="17">
        <f>D34+D111</f>
        <v>6</v>
      </c>
      <c r="E163" s="32">
        <f>D163/40*100</f>
        <v>15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.75">
      <c r="A164" s="5"/>
      <c r="B164" s="160"/>
      <c r="C164" s="14" t="s">
        <v>19</v>
      </c>
      <c r="D164" s="17">
        <f>D35+D112</f>
        <v>14</v>
      </c>
      <c r="E164" s="32">
        <f>D164/40*100</f>
        <v>35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.75">
      <c r="A165" s="5"/>
      <c r="B165" s="160"/>
      <c r="C165" s="14" t="s">
        <v>20</v>
      </c>
      <c r="D165" s="17">
        <f>D36+D113</f>
        <v>15</v>
      </c>
      <c r="E165" s="32">
        <f>D165/40*100</f>
        <v>37.5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.75">
      <c r="A166" s="5"/>
      <c r="B166" s="161"/>
      <c r="C166" s="14" t="s">
        <v>21</v>
      </c>
      <c r="D166" s="17">
        <f>D37+D114</f>
        <v>5</v>
      </c>
      <c r="E166" s="32">
        <f>D166/40*100</f>
        <v>12.5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.75">
      <c r="A167" s="5"/>
      <c r="B167" s="162" t="s">
        <v>22</v>
      </c>
      <c r="C167" s="163"/>
      <c r="D167" s="164"/>
      <c r="E167" s="32">
        <f>(D163+D164)/40*100</f>
        <v>50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.75">
      <c r="A168" s="5"/>
      <c r="B168" s="143" t="s">
        <v>23</v>
      </c>
      <c r="C168" s="143"/>
      <c r="D168" s="143"/>
      <c r="E168" s="32">
        <f>(D164+D165+D163)/40*100</f>
        <v>87.5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.75">
      <c r="A169" s="5"/>
      <c r="B169" s="5" t="s">
        <v>25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.75">
      <c r="A170" s="5"/>
      <c r="B170" s="14" t="s">
        <v>10</v>
      </c>
      <c r="C170" s="14">
        <v>1</v>
      </c>
      <c r="D170" s="14">
        <v>2</v>
      </c>
      <c r="E170" s="14">
        <v>3</v>
      </c>
      <c r="F170" s="14">
        <v>4</v>
      </c>
      <c r="G170" s="14">
        <v>5</v>
      </c>
      <c r="H170" s="14">
        <v>6</v>
      </c>
      <c r="I170" s="14">
        <v>7</v>
      </c>
      <c r="J170" s="14">
        <v>8</v>
      </c>
      <c r="K170" s="14">
        <v>9</v>
      </c>
      <c r="L170" s="14">
        <v>10</v>
      </c>
      <c r="M170" s="14">
        <v>11</v>
      </c>
      <c r="N170" s="14">
        <v>12</v>
      </c>
      <c r="O170" s="14">
        <v>13</v>
      </c>
      <c r="P170" s="14">
        <v>14</v>
      </c>
      <c r="Q170" s="14">
        <v>15</v>
      </c>
      <c r="R170" s="14">
        <v>16</v>
      </c>
    </row>
    <row r="171" spans="1:18" ht="15.75">
      <c r="A171" s="5"/>
      <c r="B171" s="14" t="s">
        <v>16</v>
      </c>
      <c r="C171" s="15">
        <f>C45+C122</f>
        <v>32</v>
      </c>
      <c r="D171" s="15">
        <f aca="true" t="shared" si="8" ref="D171:R171">D45+D122</f>
        <v>28</v>
      </c>
      <c r="E171" s="15">
        <f t="shared" si="8"/>
        <v>26</v>
      </c>
      <c r="F171" s="15">
        <f t="shared" si="8"/>
        <v>30</v>
      </c>
      <c r="G171" s="15">
        <f t="shared" si="8"/>
        <v>30</v>
      </c>
      <c r="H171" s="15">
        <f t="shared" si="8"/>
        <v>28</v>
      </c>
      <c r="I171" s="15">
        <f t="shared" si="8"/>
        <v>27</v>
      </c>
      <c r="J171" s="15">
        <f t="shared" si="8"/>
        <v>23</v>
      </c>
      <c r="K171" s="15">
        <f t="shared" si="8"/>
        <v>28</v>
      </c>
      <c r="L171" s="15">
        <f t="shared" si="8"/>
        <v>17</v>
      </c>
      <c r="M171" s="15">
        <f t="shared" si="8"/>
        <v>7</v>
      </c>
      <c r="N171" s="15">
        <f t="shared" si="8"/>
        <v>24</v>
      </c>
      <c r="O171" s="15">
        <f t="shared" si="8"/>
        <v>7</v>
      </c>
      <c r="P171" s="15">
        <f t="shared" si="8"/>
        <v>11</v>
      </c>
      <c r="Q171" s="15">
        <f t="shared" si="8"/>
        <v>2</v>
      </c>
      <c r="R171" s="15">
        <f t="shared" si="8"/>
        <v>3</v>
      </c>
    </row>
    <row r="172" spans="1:18" ht="15.75">
      <c r="A172" s="6"/>
      <c r="B172" s="14" t="s">
        <v>17</v>
      </c>
      <c r="C172" s="17">
        <f>C171/40*100</f>
        <v>80</v>
      </c>
      <c r="D172" s="17">
        <f aca="true" t="shared" si="9" ref="D172:R172">D171/40*100</f>
        <v>70</v>
      </c>
      <c r="E172" s="17">
        <f t="shared" si="9"/>
        <v>65</v>
      </c>
      <c r="F172" s="17">
        <f t="shared" si="9"/>
        <v>75</v>
      </c>
      <c r="G172" s="17">
        <f t="shared" si="9"/>
        <v>75</v>
      </c>
      <c r="H172" s="17">
        <f t="shared" si="9"/>
        <v>70</v>
      </c>
      <c r="I172" s="17">
        <f t="shared" si="9"/>
        <v>67.5</v>
      </c>
      <c r="J172" s="17">
        <f t="shared" si="9"/>
        <v>57.49999999999999</v>
      </c>
      <c r="K172" s="17">
        <f t="shared" si="9"/>
        <v>70</v>
      </c>
      <c r="L172" s="17">
        <f t="shared" si="9"/>
        <v>42.5</v>
      </c>
      <c r="M172" s="17">
        <f t="shared" si="9"/>
        <v>17.5</v>
      </c>
      <c r="N172" s="17">
        <f t="shared" si="9"/>
        <v>60</v>
      </c>
      <c r="O172" s="17">
        <f t="shared" si="9"/>
        <v>17.5</v>
      </c>
      <c r="P172" s="17">
        <f t="shared" si="9"/>
        <v>27.500000000000004</v>
      </c>
      <c r="Q172" s="17">
        <f t="shared" si="9"/>
        <v>5</v>
      </c>
      <c r="R172" s="17">
        <f t="shared" si="9"/>
        <v>7.5</v>
      </c>
    </row>
    <row r="173" spans="1:18" ht="15.75">
      <c r="A173" s="6"/>
      <c r="B173" s="6" t="s">
        <v>24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5.75">
      <c r="A174" s="6"/>
      <c r="B174" s="14" t="s">
        <v>10</v>
      </c>
      <c r="C174" s="14">
        <v>1</v>
      </c>
      <c r="D174" s="14">
        <v>2</v>
      </c>
      <c r="E174" s="14">
        <v>3</v>
      </c>
      <c r="F174" s="14">
        <v>4</v>
      </c>
      <c r="G174" s="14">
        <v>5</v>
      </c>
      <c r="H174" s="14">
        <v>6</v>
      </c>
      <c r="I174" s="14">
        <v>7</v>
      </c>
      <c r="J174" s="14">
        <v>8</v>
      </c>
      <c r="K174" s="14">
        <v>9</v>
      </c>
      <c r="L174" s="14">
        <v>10</v>
      </c>
      <c r="M174" s="14">
        <v>11</v>
      </c>
      <c r="N174" s="14">
        <v>12</v>
      </c>
      <c r="O174" s="14">
        <v>13</v>
      </c>
      <c r="P174" s="14">
        <v>14</v>
      </c>
      <c r="Q174" s="14">
        <v>15</v>
      </c>
      <c r="R174" s="14">
        <v>16</v>
      </c>
    </row>
    <row r="175" spans="1:18" ht="15.75">
      <c r="A175" s="6"/>
      <c r="B175" s="14" t="s">
        <v>16</v>
      </c>
      <c r="C175" s="15">
        <f>C50+C127</f>
        <v>0</v>
      </c>
      <c r="D175" s="15">
        <f aca="true" t="shared" si="10" ref="D175:R175">D50+D127</f>
        <v>0</v>
      </c>
      <c r="E175" s="15">
        <f t="shared" si="10"/>
        <v>0</v>
      </c>
      <c r="F175" s="15">
        <f t="shared" si="10"/>
        <v>0</v>
      </c>
      <c r="G175" s="15">
        <f t="shared" si="10"/>
        <v>0</v>
      </c>
      <c r="H175" s="15">
        <f t="shared" si="10"/>
        <v>0</v>
      </c>
      <c r="I175" s="15">
        <f t="shared" si="10"/>
        <v>1</v>
      </c>
      <c r="J175" s="15">
        <f t="shared" si="10"/>
        <v>0</v>
      </c>
      <c r="K175" s="15">
        <f t="shared" si="10"/>
        <v>0</v>
      </c>
      <c r="L175" s="15">
        <f t="shared" si="10"/>
        <v>0</v>
      </c>
      <c r="M175" s="15">
        <f t="shared" si="10"/>
        <v>0</v>
      </c>
      <c r="N175" s="15">
        <f t="shared" si="10"/>
        <v>0</v>
      </c>
      <c r="O175" s="15">
        <f t="shared" si="10"/>
        <v>0</v>
      </c>
      <c r="P175" s="15">
        <f t="shared" si="10"/>
        <v>0</v>
      </c>
      <c r="Q175" s="15">
        <f t="shared" si="10"/>
        <v>2</v>
      </c>
      <c r="R175" s="15">
        <f t="shared" si="10"/>
        <v>9</v>
      </c>
    </row>
    <row r="176" spans="1:18" ht="15.75">
      <c r="A176" s="6"/>
      <c r="B176" s="14" t="s">
        <v>17</v>
      </c>
      <c r="C176" s="15">
        <f>C175/40*100</f>
        <v>0</v>
      </c>
      <c r="D176" s="15">
        <f aca="true" t="shared" si="11" ref="D176:R176">D175/40*100</f>
        <v>0</v>
      </c>
      <c r="E176" s="15">
        <f t="shared" si="11"/>
        <v>0</v>
      </c>
      <c r="F176" s="15">
        <f t="shared" si="11"/>
        <v>0</v>
      </c>
      <c r="G176" s="15">
        <f t="shared" si="11"/>
        <v>0</v>
      </c>
      <c r="H176" s="15">
        <f t="shared" si="11"/>
        <v>0</v>
      </c>
      <c r="I176" s="15">
        <f t="shared" si="11"/>
        <v>2.5</v>
      </c>
      <c r="J176" s="15">
        <f t="shared" si="11"/>
        <v>0</v>
      </c>
      <c r="K176" s="15">
        <f t="shared" si="11"/>
        <v>0</v>
      </c>
      <c r="L176" s="15">
        <f t="shared" si="11"/>
        <v>0</v>
      </c>
      <c r="M176" s="15">
        <f t="shared" si="11"/>
        <v>0</v>
      </c>
      <c r="N176" s="15">
        <f t="shared" si="11"/>
        <v>0</v>
      </c>
      <c r="O176" s="15">
        <f t="shared" si="11"/>
        <v>0</v>
      </c>
      <c r="P176" s="15">
        <f t="shared" si="11"/>
        <v>0</v>
      </c>
      <c r="Q176" s="15">
        <f t="shared" si="11"/>
        <v>5</v>
      </c>
      <c r="R176" s="15">
        <f t="shared" si="11"/>
        <v>22.5</v>
      </c>
    </row>
    <row r="177" spans="1:18" ht="15.75">
      <c r="A177" s="6"/>
      <c r="B177" s="6" t="s">
        <v>26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5.75">
      <c r="A178" s="6"/>
      <c r="B178" s="14" t="s">
        <v>10</v>
      </c>
      <c r="C178" s="14">
        <v>14</v>
      </c>
      <c r="D178" s="14">
        <v>15</v>
      </c>
      <c r="E178" s="14">
        <v>16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5.75">
      <c r="A179" s="6"/>
      <c r="B179" s="14" t="s">
        <v>16</v>
      </c>
      <c r="C179" s="15">
        <f>C55+C132</f>
        <v>9</v>
      </c>
      <c r="D179" s="15">
        <f>D55+D132</f>
        <v>3</v>
      </c>
      <c r="E179" s="15">
        <f>E55+E132</f>
        <v>5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5.75">
      <c r="A180" s="6"/>
      <c r="B180" s="14" t="s">
        <v>17</v>
      </c>
      <c r="C180" s="17">
        <f>C179/15*100</f>
        <v>60</v>
      </c>
      <c r="D180" s="17">
        <f>D179/15*100</f>
        <v>20</v>
      </c>
      <c r="E180" s="17">
        <f>E179/15*100</f>
        <v>33.33333333333333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5.75">
      <c r="A181" s="6"/>
      <c r="B181" s="6" t="s">
        <v>27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5.75">
      <c r="A182" s="6"/>
      <c r="B182" s="20" t="s">
        <v>10</v>
      </c>
      <c r="C182" s="144" t="s">
        <v>28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5" t="s">
        <v>30</v>
      </c>
      <c r="O182" s="145"/>
      <c r="P182" s="145"/>
      <c r="Q182" s="2"/>
      <c r="R182" s="2"/>
    </row>
    <row r="183" spans="1:18" ht="15.75">
      <c r="A183" s="6"/>
      <c r="B183" s="146">
        <v>14</v>
      </c>
      <c r="C183" s="95" t="s">
        <v>29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147">
        <f aca="true" t="shared" si="12" ref="N183:N197">N137+N60</f>
        <v>6</v>
      </c>
      <c r="O183" s="147"/>
      <c r="P183" s="147"/>
      <c r="Q183" s="18"/>
      <c r="R183" s="18"/>
    </row>
    <row r="184" spans="1:18" ht="15.75">
      <c r="A184" s="6"/>
      <c r="B184" s="146"/>
      <c r="C184" s="95" t="s">
        <v>31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147">
        <f t="shared" si="12"/>
        <v>20</v>
      </c>
      <c r="O184" s="147"/>
      <c r="P184" s="147"/>
      <c r="Q184" s="6"/>
      <c r="R184" s="6"/>
    </row>
    <row r="185" spans="1:18" ht="15.75">
      <c r="A185" s="6"/>
      <c r="B185" s="146"/>
      <c r="C185" s="95" t="s">
        <v>32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147">
        <f t="shared" si="12"/>
        <v>4</v>
      </c>
      <c r="O185" s="147"/>
      <c r="P185" s="147"/>
      <c r="Q185" s="6"/>
      <c r="R185" s="6"/>
    </row>
    <row r="186" spans="1:18" ht="15.75">
      <c r="A186" s="6"/>
      <c r="B186" s="146"/>
      <c r="C186" s="95" t="s">
        <v>33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147">
        <f t="shared" si="12"/>
        <v>4</v>
      </c>
      <c r="O186" s="147"/>
      <c r="P186" s="147"/>
      <c r="Q186" s="6"/>
      <c r="R186" s="6"/>
    </row>
    <row r="187" spans="1:18" ht="15.75">
      <c r="A187" s="6"/>
      <c r="B187" s="146"/>
      <c r="C187" s="95" t="s">
        <v>34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147">
        <f t="shared" si="12"/>
        <v>0</v>
      </c>
      <c r="O187" s="147"/>
      <c r="P187" s="147"/>
      <c r="Q187" s="6"/>
      <c r="R187" s="6"/>
    </row>
    <row r="188" spans="2:16" ht="15.75">
      <c r="B188" s="148">
        <v>15</v>
      </c>
      <c r="C188" s="95" t="s">
        <v>36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147">
        <f t="shared" si="12"/>
        <v>54</v>
      </c>
      <c r="O188" s="147"/>
      <c r="P188" s="147"/>
    </row>
    <row r="189" spans="2:16" ht="15.75">
      <c r="B189" s="148"/>
      <c r="C189" s="95" t="s">
        <v>35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147">
        <f t="shared" si="12"/>
        <v>0</v>
      </c>
      <c r="O189" s="147"/>
      <c r="P189" s="147"/>
    </row>
    <row r="190" spans="2:16" ht="15.75">
      <c r="B190" s="148"/>
      <c r="C190" s="95" t="s">
        <v>37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147">
        <f t="shared" si="12"/>
        <v>0</v>
      </c>
      <c r="O190" s="147"/>
      <c r="P190" s="147"/>
    </row>
    <row r="191" spans="2:16" ht="15.75">
      <c r="B191" s="148"/>
      <c r="C191" s="95" t="s">
        <v>32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147">
        <f t="shared" si="12"/>
        <v>0</v>
      </c>
      <c r="O191" s="147"/>
      <c r="P191" s="147"/>
    </row>
    <row r="192" spans="2:16" ht="15.75">
      <c r="B192" s="148"/>
      <c r="C192" s="95" t="s">
        <v>34</v>
      </c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147">
        <f t="shared" si="12"/>
        <v>0</v>
      </c>
      <c r="O192" s="147"/>
      <c r="P192" s="147"/>
    </row>
    <row r="193" spans="2:16" ht="15.75">
      <c r="B193" s="94">
        <v>16</v>
      </c>
      <c r="C193" s="95" t="s">
        <v>29</v>
      </c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147">
        <f t="shared" si="12"/>
        <v>8</v>
      </c>
      <c r="O193" s="147"/>
      <c r="P193" s="147"/>
    </row>
    <row r="194" spans="2:16" ht="15.75">
      <c r="B194" s="94"/>
      <c r="C194" s="95" t="s">
        <v>38</v>
      </c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147">
        <f t="shared" si="12"/>
        <v>20</v>
      </c>
      <c r="O194" s="147"/>
      <c r="P194" s="147"/>
    </row>
    <row r="195" spans="2:16" ht="15.75">
      <c r="B195" s="94"/>
      <c r="C195" s="95" t="s">
        <v>32</v>
      </c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147">
        <f t="shared" si="12"/>
        <v>6</v>
      </c>
      <c r="O195" s="147"/>
      <c r="P195" s="147"/>
    </row>
    <row r="196" spans="2:16" ht="15.75">
      <c r="B196" s="94"/>
      <c r="C196" s="95" t="s">
        <v>39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147">
        <f t="shared" si="12"/>
        <v>3</v>
      </c>
      <c r="O196" s="147"/>
      <c r="P196" s="147"/>
    </row>
    <row r="197" spans="2:16" ht="15.75">
      <c r="B197" s="94"/>
      <c r="C197" s="95" t="s">
        <v>40</v>
      </c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147">
        <f t="shared" si="12"/>
        <v>0</v>
      </c>
      <c r="O197" s="147"/>
      <c r="P197" s="147"/>
    </row>
  </sheetData>
  <sheetProtection/>
  <mergeCells count="142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33:B37"/>
    <mergeCell ref="B38:D38"/>
    <mergeCell ref="B39:D39"/>
    <mergeCell ref="C59:M59"/>
    <mergeCell ref="N59:P59"/>
    <mergeCell ref="B60:B64"/>
    <mergeCell ref="C60:M60"/>
    <mergeCell ref="N60:P60"/>
    <mergeCell ref="C61:M61"/>
    <mergeCell ref="N61:P61"/>
    <mergeCell ref="C62:M62"/>
    <mergeCell ref="N62:P62"/>
    <mergeCell ref="C63:M63"/>
    <mergeCell ref="N63:P63"/>
    <mergeCell ref="C64:M64"/>
    <mergeCell ref="N64:P64"/>
    <mergeCell ref="B65:B69"/>
    <mergeCell ref="C65:M65"/>
    <mergeCell ref="N65:P65"/>
    <mergeCell ref="C66:M66"/>
    <mergeCell ref="N66:P66"/>
    <mergeCell ref="C67:M67"/>
    <mergeCell ref="N67:P67"/>
    <mergeCell ref="C68:M68"/>
    <mergeCell ref="N68:P68"/>
    <mergeCell ref="C69:M69"/>
    <mergeCell ref="N69:P69"/>
    <mergeCell ref="B70:B74"/>
    <mergeCell ref="C70:M70"/>
    <mergeCell ref="N70:P70"/>
    <mergeCell ref="C71:M71"/>
    <mergeCell ref="N71:P71"/>
    <mergeCell ref="C72:M72"/>
    <mergeCell ref="N72:P72"/>
    <mergeCell ref="C73:M73"/>
    <mergeCell ref="N73:P73"/>
    <mergeCell ref="C74:M74"/>
    <mergeCell ref="N74:P74"/>
    <mergeCell ref="B77:M77"/>
    <mergeCell ref="B78:M78"/>
    <mergeCell ref="B79:M79"/>
    <mergeCell ref="B81:H81"/>
    <mergeCell ref="B83:D83"/>
    <mergeCell ref="B84:E84"/>
    <mergeCell ref="A86:A87"/>
    <mergeCell ref="B86:B87"/>
    <mergeCell ref="C86:R86"/>
    <mergeCell ref="S86:S87"/>
    <mergeCell ref="T86:T87"/>
    <mergeCell ref="U86:U87"/>
    <mergeCell ref="B110:B114"/>
    <mergeCell ref="B115:D115"/>
    <mergeCell ref="B116:D116"/>
    <mergeCell ref="C136:M136"/>
    <mergeCell ref="N136:P136"/>
    <mergeCell ref="B137:B141"/>
    <mergeCell ref="C137:M137"/>
    <mergeCell ref="N137:P137"/>
    <mergeCell ref="C138:M138"/>
    <mergeCell ref="N138:P138"/>
    <mergeCell ref="C139:M139"/>
    <mergeCell ref="N139:P139"/>
    <mergeCell ref="C140:M140"/>
    <mergeCell ref="N140:P140"/>
    <mergeCell ref="C141:M141"/>
    <mergeCell ref="N141:P141"/>
    <mergeCell ref="B142:B146"/>
    <mergeCell ref="C142:M142"/>
    <mergeCell ref="N142:P142"/>
    <mergeCell ref="C143:M143"/>
    <mergeCell ref="N143:P143"/>
    <mergeCell ref="C144:M144"/>
    <mergeCell ref="N144:P144"/>
    <mergeCell ref="C145:M145"/>
    <mergeCell ref="N145:P145"/>
    <mergeCell ref="C146:M146"/>
    <mergeCell ref="N146:P146"/>
    <mergeCell ref="B147:B151"/>
    <mergeCell ref="C147:M147"/>
    <mergeCell ref="N147:P147"/>
    <mergeCell ref="C148:M148"/>
    <mergeCell ref="N148:P148"/>
    <mergeCell ref="C149:M149"/>
    <mergeCell ref="N149:P149"/>
    <mergeCell ref="C150:M150"/>
    <mergeCell ref="N150:P150"/>
    <mergeCell ref="C151:M151"/>
    <mergeCell ref="N151:P151"/>
    <mergeCell ref="B158:M158"/>
    <mergeCell ref="B159:M159"/>
    <mergeCell ref="B160:D160"/>
    <mergeCell ref="C186:M186"/>
    <mergeCell ref="N186:P186"/>
    <mergeCell ref="C187:M187"/>
    <mergeCell ref="B161:E161"/>
    <mergeCell ref="B162:B166"/>
    <mergeCell ref="B167:D167"/>
    <mergeCell ref="B168:D168"/>
    <mergeCell ref="C182:M182"/>
    <mergeCell ref="N182:P182"/>
    <mergeCell ref="N190:P190"/>
    <mergeCell ref="C191:M191"/>
    <mergeCell ref="N191:P191"/>
    <mergeCell ref="B183:B187"/>
    <mergeCell ref="C183:M183"/>
    <mergeCell ref="N183:P183"/>
    <mergeCell ref="C184:M184"/>
    <mergeCell ref="N184:P184"/>
    <mergeCell ref="C185:M185"/>
    <mergeCell ref="N185:P185"/>
    <mergeCell ref="C195:M195"/>
    <mergeCell ref="N195:P195"/>
    <mergeCell ref="C196:M196"/>
    <mergeCell ref="N187:P187"/>
    <mergeCell ref="B188:B192"/>
    <mergeCell ref="C188:M188"/>
    <mergeCell ref="N188:P188"/>
    <mergeCell ref="C189:M189"/>
    <mergeCell ref="N189:P189"/>
    <mergeCell ref="C190:M190"/>
    <mergeCell ref="N196:P196"/>
    <mergeCell ref="C197:M197"/>
    <mergeCell ref="N197:P197"/>
    <mergeCell ref="C192:M192"/>
    <mergeCell ref="N192:P192"/>
    <mergeCell ref="B193:B197"/>
    <mergeCell ref="C193:M193"/>
    <mergeCell ref="N193:P193"/>
    <mergeCell ref="C194:M194"/>
    <mergeCell ref="N194:P194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6"/>
  <sheetViews>
    <sheetView zoomScalePageLayoutView="0" workbookViewId="0" topLeftCell="A151">
      <selection activeCell="B84" sqref="B84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6.28125" style="0" customWidth="1"/>
    <col min="4" max="5" width="7.140625" style="0" customWidth="1"/>
    <col min="6" max="6" width="5.421875" style="0" customWidth="1"/>
    <col min="7" max="7" width="5.8515625" style="0" customWidth="1"/>
    <col min="8" max="8" width="5.28125" style="0" customWidth="1"/>
    <col min="9" max="9" width="6.00390625" style="0" customWidth="1"/>
    <col min="10" max="10" width="5.8515625" style="0" customWidth="1"/>
    <col min="11" max="12" width="6.00390625" style="0" customWidth="1"/>
    <col min="13" max="14" width="5.57421875" style="0" customWidth="1"/>
    <col min="15" max="15" width="6.00390625" style="0" customWidth="1"/>
    <col min="16" max="16" width="5.421875" style="0" customWidth="1"/>
    <col min="17" max="17" width="5.28125" style="0" customWidth="1"/>
    <col min="18" max="18" width="5.421875" style="0" customWidth="1"/>
    <col min="19" max="19" width="5.8515625" style="0" customWidth="1"/>
    <col min="20" max="20" width="8.00390625" style="0" customWidth="1"/>
    <col min="21" max="21" width="6.57421875" style="0" customWidth="1"/>
  </cols>
  <sheetData>
    <row r="1" spans="1:12" ht="15.75">
      <c r="A1" s="114" t="s">
        <v>201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3" spans="2:13" ht="15.75">
      <c r="B3" s="117" t="s">
        <v>197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5.7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3:5" ht="19.5" customHeight="1">
      <c r="C5" s="2" t="s">
        <v>3</v>
      </c>
      <c r="D5" s="2"/>
      <c r="E5" s="2"/>
    </row>
    <row r="6" spans="2:8" ht="15.75">
      <c r="B6" s="117" t="s">
        <v>202</v>
      </c>
      <c r="C6" s="117"/>
      <c r="D6" s="117"/>
      <c r="E6" s="117"/>
      <c r="F6" s="117"/>
      <c r="G6" s="117"/>
      <c r="H6" s="117"/>
    </row>
    <row r="8" spans="2:4" ht="15.75">
      <c r="B8" s="117" t="s">
        <v>203</v>
      </c>
      <c r="C8" s="117"/>
      <c r="D8" s="117"/>
    </row>
    <row r="9" spans="2:5" ht="15.75">
      <c r="B9" s="117" t="s">
        <v>181</v>
      </c>
      <c r="C9" s="117"/>
      <c r="D9" s="117"/>
      <c r="E9" s="117"/>
    </row>
    <row r="10" ht="9" customHeight="1"/>
    <row r="11" spans="1:21" s="4" customFormat="1" ht="31.5" customHeight="1">
      <c r="A11" s="134" t="s">
        <v>8</v>
      </c>
      <c r="B11" s="118" t="s">
        <v>9</v>
      </c>
      <c r="C11" s="134" t="s">
        <v>10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20" t="s">
        <v>47</v>
      </c>
      <c r="T11" s="154" t="s">
        <v>11</v>
      </c>
      <c r="U11" s="156" t="s">
        <v>12</v>
      </c>
    </row>
    <row r="12" spans="1:21" s="4" customFormat="1" ht="24" customHeight="1">
      <c r="A12" s="134"/>
      <c r="B12" s="118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120"/>
      <c r="T12" s="155"/>
      <c r="U12" s="157"/>
    </row>
    <row r="13" spans="1:21" s="4" customFormat="1" ht="15.75">
      <c r="A13" s="8">
        <v>1</v>
      </c>
      <c r="B13" s="9" t="s">
        <v>208</v>
      </c>
      <c r="C13" s="8">
        <v>0</v>
      </c>
      <c r="D13" s="8">
        <v>1</v>
      </c>
      <c r="E13" s="8">
        <v>0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8">
        <v>4</v>
      </c>
      <c r="T13" s="10">
        <f>SUM(C13:R13)</f>
        <v>7</v>
      </c>
      <c r="U13" s="10">
        <v>3</v>
      </c>
    </row>
    <row r="14" spans="1:21" s="4" customFormat="1" ht="15.75">
      <c r="A14" s="8">
        <v>2</v>
      </c>
      <c r="B14" s="9" t="s">
        <v>209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9">
        <v>3</v>
      </c>
      <c r="T14" s="10">
        <f aca="true" t="shared" si="0" ref="T14:T27">SUM(C14:R14)</f>
        <v>10</v>
      </c>
      <c r="U14" s="10">
        <v>3</v>
      </c>
    </row>
    <row r="15" spans="1:21" s="4" customFormat="1" ht="15.75">
      <c r="A15" s="26">
        <v>3</v>
      </c>
      <c r="B15" s="9" t="s">
        <v>210</v>
      </c>
      <c r="C15" s="8">
        <v>1</v>
      </c>
      <c r="D15" s="8">
        <v>1</v>
      </c>
      <c r="E15" s="8">
        <v>0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9">
        <v>1</v>
      </c>
      <c r="T15" s="10">
        <f t="shared" si="0"/>
        <v>8</v>
      </c>
      <c r="U15" s="10">
        <v>3</v>
      </c>
    </row>
    <row r="16" spans="1:21" s="4" customFormat="1" ht="15.75">
      <c r="A16" s="8">
        <v>4</v>
      </c>
      <c r="B16" s="9" t="s">
        <v>211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9">
        <v>1</v>
      </c>
      <c r="T16" s="10">
        <f t="shared" si="0"/>
        <v>8</v>
      </c>
      <c r="U16" s="10">
        <v>3</v>
      </c>
    </row>
    <row r="17" spans="1:21" s="4" customFormat="1" ht="15.75">
      <c r="A17" s="8">
        <v>5</v>
      </c>
      <c r="B17" s="9" t="s">
        <v>212</v>
      </c>
      <c r="C17" s="8">
        <v>1</v>
      </c>
      <c r="D17" s="8">
        <v>1</v>
      </c>
      <c r="E17" s="8">
        <v>0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8">
        <v>0</v>
      </c>
      <c r="S17" s="29">
        <v>1</v>
      </c>
      <c r="T17" s="10">
        <f t="shared" si="0"/>
        <v>9</v>
      </c>
      <c r="U17" s="10">
        <v>3</v>
      </c>
    </row>
    <row r="18" spans="1:21" s="4" customFormat="1" ht="15.75">
      <c r="A18" s="26">
        <v>6</v>
      </c>
      <c r="B18" s="9" t="s">
        <v>213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2</v>
      </c>
      <c r="Q18" s="8">
        <v>0</v>
      </c>
      <c r="R18" s="8">
        <v>3</v>
      </c>
      <c r="S18" s="29">
        <v>3</v>
      </c>
      <c r="T18" s="10">
        <f t="shared" si="0"/>
        <v>17</v>
      </c>
      <c r="U18" s="10">
        <v>5</v>
      </c>
    </row>
    <row r="19" spans="1:21" s="4" customFormat="1" ht="15.75">
      <c r="A19" s="8">
        <v>7</v>
      </c>
      <c r="B19" s="9" t="s">
        <v>214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0</v>
      </c>
      <c r="J19" s="8">
        <v>1</v>
      </c>
      <c r="K19" s="8">
        <v>1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9">
        <v>2</v>
      </c>
      <c r="T19" s="10">
        <f t="shared" si="0"/>
        <v>9</v>
      </c>
      <c r="U19" s="10">
        <v>3</v>
      </c>
    </row>
    <row r="20" spans="1:21" s="4" customFormat="1" ht="15.75">
      <c r="A20" s="8">
        <v>8</v>
      </c>
      <c r="B20" s="9" t="s">
        <v>215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29">
        <v>4</v>
      </c>
      <c r="T20" s="10">
        <f t="shared" si="0"/>
        <v>12</v>
      </c>
      <c r="U20" s="10">
        <v>4</v>
      </c>
    </row>
    <row r="21" spans="1:21" s="4" customFormat="1" ht="15.75">
      <c r="A21" s="26">
        <v>9</v>
      </c>
      <c r="B21" s="9" t="s">
        <v>216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0</v>
      </c>
      <c r="M21" s="8">
        <v>1</v>
      </c>
      <c r="N21" s="8">
        <v>0</v>
      </c>
      <c r="O21" s="8">
        <v>0</v>
      </c>
      <c r="P21" s="8">
        <v>2</v>
      </c>
      <c r="Q21" s="8">
        <v>0</v>
      </c>
      <c r="R21" s="8">
        <v>0</v>
      </c>
      <c r="S21" s="29">
        <v>3</v>
      </c>
      <c r="T21" s="10">
        <f t="shared" si="0"/>
        <v>12</v>
      </c>
      <c r="U21" s="10">
        <v>4</v>
      </c>
    </row>
    <row r="22" spans="1:21" s="4" customFormat="1" ht="15.75">
      <c r="A22" s="8">
        <v>10</v>
      </c>
      <c r="B22" s="9" t="s">
        <v>217</v>
      </c>
      <c r="C22" s="8">
        <v>0</v>
      </c>
      <c r="D22" s="8">
        <v>1</v>
      </c>
      <c r="E22" s="8">
        <v>1</v>
      </c>
      <c r="F22" s="8">
        <v>0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29">
        <v>4</v>
      </c>
      <c r="T22" s="10">
        <f t="shared" si="0"/>
        <v>8</v>
      </c>
      <c r="U22" s="10">
        <v>3</v>
      </c>
    </row>
    <row r="23" spans="1:21" s="4" customFormat="1" ht="15.75">
      <c r="A23" s="8">
        <v>11</v>
      </c>
      <c r="B23" s="9" t="s">
        <v>218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29">
        <v>1</v>
      </c>
      <c r="T23" s="10">
        <f t="shared" si="0"/>
        <v>11</v>
      </c>
      <c r="U23" s="10">
        <v>4</v>
      </c>
    </row>
    <row r="24" spans="1:21" s="4" customFormat="1" ht="15.75">
      <c r="A24" s="26">
        <v>12</v>
      </c>
      <c r="B24" s="9" t="s">
        <v>219</v>
      </c>
      <c r="C24" s="8">
        <v>1</v>
      </c>
      <c r="D24" s="8">
        <v>0</v>
      </c>
      <c r="E24" s="8">
        <v>1</v>
      </c>
      <c r="F24" s="8">
        <v>1</v>
      </c>
      <c r="G24" s="8">
        <v>1</v>
      </c>
      <c r="H24" s="8">
        <v>1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9">
        <v>2</v>
      </c>
      <c r="T24" s="10">
        <f t="shared" si="0"/>
        <v>7</v>
      </c>
      <c r="U24" s="10">
        <v>3</v>
      </c>
    </row>
    <row r="25" spans="1:21" s="4" customFormat="1" ht="15.75">
      <c r="A25" s="8">
        <v>13</v>
      </c>
      <c r="B25" s="9" t="s">
        <v>220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0</v>
      </c>
      <c r="I25" s="8">
        <v>0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29">
        <v>3</v>
      </c>
      <c r="T25" s="10">
        <f t="shared" si="0"/>
        <v>10</v>
      </c>
      <c r="U25" s="10">
        <v>3</v>
      </c>
    </row>
    <row r="26" spans="1:21" s="4" customFormat="1" ht="15.75">
      <c r="A26" s="8">
        <v>14</v>
      </c>
      <c r="B26" s="9" t="s">
        <v>221</v>
      </c>
      <c r="C26" s="8">
        <v>1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8">
        <v>2</v>
      </c>
      <c r="Q26" s="8">
        <v>0</v>
      </c>
      <c r="R26" s="8">
        <v>0</v>
      </c>
      <c r="S26" s="29">
        <v>2</v>
      </c>
      <c r="T26" s="10">
        <f t="shared" si="0"/>
        <v>7</v>
      </c>
      <c r="U26" s="10">
        <v>3</v>
      </c>
    </row>
    <row r="27" spans="1:21" s="4" customFormat="1" ht="15.75">
      <c r="A27" s="26">
        <v>15</v>
      </c>
      <c r="B27" s="9" t="s">
        <v>222</v>
      </c>
      <c r="C27" s="8">
        <v>1</v>
      </c>
      <c r="D27" s="8">
        <v>1</v>
      </c>
      <c r="E27" s="8">
        <v>0</v>
      </c>
      <c r="F27" s="8">
        <v>1</v>
      </c>
      <c r="G27" s="8">
        <v>1</v>
      </c>
      <c r="H27" s="8">
        <v>0</v>
      </c>
      <c r="I27" s="8">
        <v>1</v>
      </c>
      <c r="J27" s="8">
        <v>1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9">
        <v>2</v>
      </c>
      <c r="T27" s="10">
        <f t="shared" si="0"/>
        <v>7</v>
      </c>
      <c r="U27" s="10">
        <v>3</v>
      </c>
    </row>
    <row r="28" spans="1:21" s="4" customFormat="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15.75">
      <c r="A29" s="5"/>
      <c r="B29" s="143" t="s">
        <v>15</v>
      </c>
      <c r="C29" s="15"/>
      <c r="D29" s="14" t="s">
        <v>16</v>
      </c>
      <c r="E29" s="14" t="s">
        <v>17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4" customFormat="1" ht="15.75">
      <c r="A30" s="5"/>
      <c r="B30" s="143"/>
      <c r="C30" s="14" t="s">
        <v>18</v>
      </c>
      <c r="D30" s="17">
        <v>1</v>
      </c>
      <c r="E30" s="32">
        <f>D30/15*100</f>
        <v>6.666666666666667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15.75">
      <c r="A31" s="5"/>
      <c r="B31" s="143"/>
      <c r="C31" s="14" t="s">
        <v>19</v>
      </c>
      <c r="D31" s="17">
        <v>3</v>
      </c>
      <c r="E31" s="32">
        <f>D31/15*100</f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4" customFormat="1" ht="15.75">
      <c r="A32" s="5"/>
      <c r="B32" s="143"/>
      <c r="C32" s="14" t="s">
        <v>20</v>
      </c>
      <c r="D32" s="17">
        <v>11</v>
      </c>
      <c r="E32" s="32">
        <f>D32/15*100</f>
        <v>73.33333333333333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4" customFormat="1" ht="15.75">
      <c r="A33" s="5"/>
      <c r="B33" s="143"/>
      <c r="C33" s="14" t="s">
        <v>21</v>
      </c>
      <c r="D33" s="17">
        <v>0</v>
      </c>
      <c r="E33" s="32">
        <f>D33/15*100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5.75">
      <c r="A34" s="5"/>
      <c r="B34" s="143" t="s">
        <v>22</v>
      </c>
      <c r="C34" s="143"/>
      <c r="D34" s="143"/>
      <c r="E34" s="32">
        <f>(D30+D31)/15*100</f>
        <v>26.666666666666668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5.75">
      <c r="A35" s="5"/>
      <c r="B35" s="143" t="s">
        <v>23</v>
      </c>
      <c r="C35" s="143"/>
      <c r="D35" s="143"/>
      <c r="E35" s="32">
        <f>(D30+D31+D32)/15*100</f>
        <v>100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5.75">
      <c r="A36" s="5"/>
      <c r="B36" s="13"/>
      <c r="C36" s="13"/>
      <c r="D36" s="13"/>
      <c r="E36" s="3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15.75">
      <c r="A37" s="5"/>
      <c r="B37" s="13"/>
      <c r="C37" s="13"/>
      <c r="D37" s="13"/>
      <c r="E37" s="3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4" customFormat="1" ht="15.75">
      <c r="A39" s="5"/>
      <c r="B39" s="5" t="s">
        <v>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4" customFormat="1" ht="15.75">
      <c r="A40" s="5"/>
      <c r="B40" s="14" t="s">
        <v>10</v>
      </c>
      <c r="C40" s="14">
        <v>1</v>
      </c>
      <c r="D40" s="14">
        <v>2</v>
      </c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>
        <v>11</v>
      </c>
      <c r="N40" s="14">
        <v>12</v>
      </c>
      <c r="O40" s="14">
        <v>13</v>
      </c>
      <c r="P40" s="14">
        <v>14</v>
      </c>
      <c r="Q40" s="14">
        <v>15</v>
      </c>
      <c r="R40" s="14">
        <v>16</v>
      </c>
      <c r="S40" s="11"/>
      <c r="T40" s="5"/>
      <c r="U40" s="5"/>
    </row>
    <row r="41" spans="1:21" s="4" customFormat="1" ht="15.75">
      <c r="A41" s="5"/>
      <c r="B41" s="14" t="s">
        <v>16</v>
      </c>
      <c r="C41" s="15">
        <f>SUM(C13:C27)</f>
        <v>13</v>
      </c>
      <c r="D41" s="15">
        <f aca="true" t="shared" si="1" ref="D41:O41">SUM(D13:D27)</f>
        <v>14</v>
      </c>
      <c r="E41" s="15">
        <f t="shared" si="1"/>
        <v>10</v>
      </c>
      <c r="F41" s="15">
        <f t="shared" si="1"/>
        <v>14</v>
      </c>
      <c r="G41" s="15">
        <f t="shared" si="1"/>
        <v>14</v>
      </c>
      <c r="H41" s="15">
        <f t="shared" si="1"/>
        <v>12</v>
      </c>
      <c r="I41" s="15">
        <f t="shared" si="1"/>
        <v>11</v>
      </c>
      <c r="J41" s="15">
        <f t="shared" si="1"/>
        <v>14</v>
      </c>
      <c r="K41" s="15">
        <f t="shared" si="1"/>
        <v>14</v>
      </c>
      <c r="L41" s="15">
        <f t="shared" si="1"/>
        <v>5</v>
      </c>
      <c r="M41" s="15">
        <f t="shared" si="1"/>
        <v>5</v>
      </c>
      <c r="N41" s="15">
        <f t="shared" si="1"/>
        <v>6</v>
      </c>
      <c r="O41" s="15">
        <f t="shared" si="1"/>
        <v>0</v>
      </c>
      <c r="P41" s="15">
        <v>4</v>
      </c>
      <c r="Q41" s="15">
        <v>0</v>
      </c>
      <c r="R41" s="15">
        <v>1</v>
      </c>
      <c r="S41" s="12"/>
      <c r="T41" s="5"/>
      <c r="U41" s="5"/>
    </row>
    <row r="42" spans="1:21" ht="15.75">
      <c r="A42" s="6"/>
      <c r="B42" s="14" t="s">
        <v>17</v>
      </c>
      <c r="C42" s="17">
        <f>C41/15*100</f>
        <v>86.66666666666667</v>
      </c>
      <c r="D42" s="17">
        <f aca="true" t="shared" si="2" ref="D42:R42">D41/15*100</f>
        <v>93.33333333333333</v>
      </c>
      <c r="E42" s="17">
        <f t="shared" si="2"/>
        <v>66.66666666666666</v>
      </c>
      <c r="F42" s="17">
        <f t="shared" si="2"/>
        <v>93.33333333333333</v>
      </c>
      <c r="G42" s="17">
        <f t="shared" si="2"/>
        <v>93.33333333333333</v>
      </c>
      <c r="H42" s="17">
        <f t="shared" si="2"/>
        <v>80</v>
      </c>
      <c r="I42" s="17">
        <f t="shared" si="2"/>
        <v>73.33333333333333</v>
      </c>
      <c r="J42" s="17">
        <f t="shared" si="2"/>
        <v>93.33333333333333</v>
      </c>
      <c r="K42" s="17">
        <f t="shared" si="2"/>
        <v>93.33333333333333</v>
      </c>
      <c r="L42" s="17">
        <f t="shared" si="2"/>
        <v>33.33333333333333</v>
      </c>
      <c r="M42" s="17">
        <f t="shared" si="2"/>
        <v>33.33333333333333</v>
      </c>
      <c r="N42" s="17">
        <f t="shared" si="2"/>
        <v>40</v>
      </c>
      <c r="O42" s="17">
        <f t="shared" si="2"/>
        <v>0</v>
      </c>
      <c r="P42" s="17">
        <f t="shared" si="2"/>
        <v>26.666666666666668</v>
      </c>
      <c r="Q42" s="17">
        <f t="shared" si="2"/>
        <v>0</v>
      </c>
      <c r="R42" s="17">
        <f t="shared" si="2"/>
        <v>6.666666666666667</v>
      </c>
      <c r="S42" s="13"/>
      <c r="T42" s="6"/>
      <c r="U42" s="6"/>
    </row>
    <row r="43" spans="1:2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6" t="s">
        <v>24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14" t="s">
        <v>10</v>
      </c>
      <c r="C45" s="14">
        <v>1</v>
      </c>
      <c r="D45" s="14">
        <v>2</v>
      </c>
      <c r="E45" s="14">
        <v>3</v>
      </c>
      <c r="F45" s="14">
        <v>4</v>
      </c>
      <c r="G45" s="14">
        <v>5</v>
      </c>
      <c r="H45" s="14">
        <v>6</v>
      </c>
      <c r="I45" s="14">
        <v>7</v>
      </c>
      <c r="J45" s="14">
        <v>8</v>
      </c>
      <c r="K45" s="14">
        <v>9</v>
      </c>
      <c r="L45" s="14">
        <v>10</v>
      </c>
      <c r="M45" s="14">
        <v>11</v>
      </c>
      <c r="N45" s="14">
        <v>12</v>
      </c>
      <c r="O45" s="14">
        <v>13</v>
      </c>
      <c r="P45" s="14">
        <v>14</v>
      </c>
      <c r="Q45" s="14">
        <v>15</v>
      </c>
      <c r="R45" s="14">
        <v>16</v>
      </c>
      <c r="S45" s="11"/>
      <c r="T45" s="6"/>
      <c r="U45" s="6"/>
    </row>
    <row r="46" spans="1:21" ht="15.75">
      <c r="A46" s="6"/>
      <c r="B46" s="14" t="s">
        <v>16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</v>
      </c>
      <c r="N46" s="15">
        <v>3</v>
      </c>
      <c r="O46" s="15">
        <v>0</v>
      </c>
      <c r="P46" s="15">
        <v>4</v>
      </c>
      <c r="Q46" s="15">
        <v>3</v>
      </c>
      <c r="R46" s="15">
        <v>10</v>
      </c>
      <c r="S46" s="12"/>
      <c r="T46" s="6"/>
      <c r="U46" s="6"/>
    </row>
    <row r="47" spans="1:21" ht="15.75">
      <c r="A47" s="6"/>
      <c r="B47" s="14" t="s">
        <v>17</v>
      </c>
      <c r="C47" s="15">
        <f>C46/15*100</f>
        <v>0</v>
      </c>
      <c r="D47" s="15">
        <f aca="true" t="shared" si="3" ref="D47:R47">D46/15*100</f>
        <v>0</v>
      </c>
      <c r="E47" s="15">
        <f t="shared" si="3"/>
        <v>0</v>
      </c>
      <c r="F47" s="15">
        <f t="shared" si="3"/>
        <v>0</v>
      </c>
      <c r="G47" s="15">
        <f t="shared" si="3"/>
        <v>0</v>
      </c>
      <c r="H47" s="15">
        <f t="shared" si="3"/>
        <v>0</v>
      </c>
      <c r="I47" s="15">
        <f t="shared" si="3"/>
        <v>0</v>
      </c>
      <c r="J47" s="15">
        <f t="shared" si="3"/>
        <v>0</v>
      </c>
      <c r="K47" s="15">
        <f t="shared" si="3"/>
        <v>0</v>
      </c>
      <c r="L47" s="15">
        <f t="shared" si="3"/>
        <v>0</v>
      </c>
      <c r="M47" s="15">
        <f t="shared" si="3"/>
        <v>20</v>
      </c>
      <c r="N47" s="15">
        <f t="shared" si="3"/>
        <v>20</v>
      </c>
      <c r="O47" s="15">
        <f t="shared" si="3"/>
        <v>0</v>
      </c>
      <c r="P47" s="15">
        <f t="shared" si="3"/>
        <v>26.666666666666668</v>
      </c>
      <c r="Q47" s="15">
        <f t="shared" si="3"/>
        <v>20</v>
      </c>
      <c r="R47" s="15">
        <f t="shared" si="3"/>
        <v>66.66666666666666</v>
      </c>
      <c r="S47" s="12"/>
      <c r="T47" s="6"/>
      <c r="U47" s="6"/>
    </row>
    <row r="48" spans="1:21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6"/>
      <c r="B49" s="6" t="s">
        <v>26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6"/>
      <c r="B50" s="14" t="s">
        <v>10</v>
      </c>
      <c r="C50" s="14">
        <v>14</v>
      </c>
      <c r="D50" s="14">
        <v>15</v>
      </c>
      <c r="E50" s="14">
        <v>16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6"/>
      <c r="B51" s="14" t="s">
        <v>16</v>
      </c>
      <c r="C51" s="15">
        <v>3</v>
      </c>
      <c r="D51" s="15">
        <v>0</v>
      </c>
      <c r="E51" s="15">
        <v>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6"/>
      <c r="B52" s="14" t="s">
        <v>17</v>
      </c>
      <c r="C52" s="17">
        <f>C51/15*100</f>
        <v>20</v>
      </c>
      <c r="D52" s="17">
        <f>D51/15*100</f>
        <v>0</v>
      </c>
      <c r="E52" s="32">
        <f>E51/15*100</f>
        <v>6.666666666666667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6"/>
      <c r="B54" s="6" t="s">
        <v>27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26.25" customHeight="1">
      <c r="A55" s="6"/>
      <c r="B55" s="20" t="s">
        <v>10</v>
      </c>
      <c r="C55" s="144" t="s">
        <v>28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5" t="s">
        <v>30</v>
      </c>
      <c r="O55" s="145"/>
      <c r="P55" s="145"/>
      <c r="Q55" s="2"/>
      <c r="R55" s="2"/>
      <c r="S55" s="2"/>
      <c r="T55" s="3"/>
      <c r="U55" s="6"/>
    </row>
    <row r="56" spans="1:21" ht="15.75">
      <c r="A56" s="6"/>
      <c r="B56" s="146">
        <v>14</v>
      </c>
      <c r="C56" s="95" t="s">
        <v>29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47">
        <v>0</v>
      </c>
      <c r="O56" s="147"/>
      <c r="P56" s="147"/>
      <c r="Q56" s="18"/>
      <c r="R56" s="18"/>
      <c r="S56" s="18"/>
      <c r="T56" s="6"/>
      <c r="U56" s="6"/>
    </row>
    <row r="57" spans="1:21" ht="15.75">
      <c r="A57" s="6"/>
      <c r="B57" s="146"/>
      <c r="C57" s="95" t="s">
        <v>31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47">
        <v>15</v>
      </c>
      <c r="O57" s="147"/>
      <c r="P57" s="147"/>
      <c r="Q57" s="6"/>
      <c r="R57" s="6"/>
      <c r="S57" s="6"/>
      <c r="T57" s="6"/>
      <c r="U57" s="6"/>
    </row>
    <row r="58" spans="1:21" ht="15.75">
      <c r="A58" s="6"/>
      <c r="B58" s="146"/>
      <c r="C58" s="95" t="s">
        <v>32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47">
        <v>4</v>
      </c>
      <c r="O58" s="147"/>
      <c r="P58" s="147"/>
      <c r="Q58" s="6"/>
      <c r="R58" s="6"/>
      <c r="S58" s="6"/>
      <c r="T58" s="6"/>
      <c r="U58" s="6"/>
    </row>
    <row r="59" spans="1:21" ht="15.75">
      <c r="A59" s="6"/>
      <c r="B59" s="146"/>
      <c r="C59" s="95" t="s">
        <v>33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47">
        <v>3</v>
      </c>
      <c r="O59" s="147"/>
      <c r="P59" s="147"/>
      <c r="Q59" s="6"/>
      <c r="R59" s="6"/>
      <c r="S59" s="6"/>
      <c r="T59" s="6"/>
      <c r="U59" s="6"/>
    </row>
    <row r="60" spans="1:21" ht="15.75">
      <c r="A60" s="6"/>
      <c r="B60" s="146"/>
      <c r="C60" s="95" t="s">
        <v>34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47">
        <v>0</v>
      </c>
      <c r="O60" s="147"/>
      <c r="P60" s="147"/>
      <c r="Q60" s="6"/>
      <c r="R60" s="6"/>
      <c r="S60" s="6"/>
      <c r="T60" s="6"/>
      <c r="U60" s="6"/>
    </row>
    <row r="61" spans="2:16" ht="15.75">
      <c r="B61" s="148">
        <v>15</v>
      </c>
      <c r="C61" s="95" t="s">
        <v>36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49">
        <v>3</v>
      </c>
      <c r="O61" s="149"/>
      <c r="P61" s="149"/>
    </row>
    <row r="62" spans="2:16" ht="15.75">
      <c r="B62" s="148"/>
      <c r="C62" s="95" t="s">
        <v>35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51">
        <v>15</v>
      </c>
      <c r="O62" s="152"/>
      <c r="P62" s="153"/>
    </row>
    <row r="63" spans="2:16" ht="15.75">
      <c r="B63" s="148"/>
      <c r="C63" s="95" t="s">
        <v>37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49">
        <v>15</v>
      </c>
      <c r="O63" s="149"/>
      <c r="P63" s="149"/>
    </row>
    <row r="64" spans="2:16" ht="15.75">
      <c r="B64" s="148"/>
      <c r="C64" s="95" t="s">
        <v>32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49">
        <v>2</v>
      </c>
      <c r="O64" s="149"/>
      <c r="P64" s="149"/>
    </row>
    <row r="65" spans="2:16" ht="15.75">
      <c r="B65" s="148"/>
      <c r="C65" s="95" t="s">
        <v>34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0">
        <v>0</v>
      </c>
      <c r="O65" s="150"/>
      <c r="P65" s="91"/>
    </row>
    <row r="66" spans="2:16" ht="15.75">
      <c r="B66" s="94">
        <v>16</v>
      </c>
      <c r="C66" s="95" t="s">
        <v>29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9">
        <v>2</v>
      </c>
      <c r="O66" s="149"/>
      <c r="P66" s="149"/>
    </row>
    <row r="67" spans="2:16" ht="15.75">
      <c r="B67" s="94"/>
      <c r="C67" s="95" t="s">
        <v>38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49">
        <v>15</v>
      </c>
      <c r="O67" s="149"/>
      <c r="P67" s="149"/>
    </row>
    <row r="68" spans="2:16" ht="15.75">
      <c r="B68" s="94"/>
      <c r="C68" s="95" t="s">
        <v>32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149">
        <v>4</v>
      </c>
      <c r="O68" s="149"/>
      <c r="P68" s="149"/>
    </row>
    <row r="69" spans="2:16" ht="15.75">
      <c r="B69" s="94"/>
      <c r="C69" s="95" t="s">
        <v>39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149">
        <v>0</v>
      </c>
      <c r="O69" s="149"/>
      <c r="P69" s="149"/>
    </row>
    <row r="70" spans="2:16" ht="15.75">
      <c r="B70" s="94"/>
      <c r="C70" s="95" t="s">
        <v>40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49">
        <v>0</v>
      </c>
      <c r="O70" s="149"/>
      <c r="P70" s="149"/>
    </row>
    <row r="73" spans="2:13" ht="15.75">
      <c r="B73" s="114" t="s">
        <v>0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</row>
    <row r="74" spans="2:13" ht="15.75">
      <c r="B74" s="117" t="s">
        <v>197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2:13" ht="15.75">
      <c r="B75" s="117" t="s">
        <v>2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3:5" ht="15.75">
      <c r="C76" s="2" t="s">
        <v>3</v>
      </c>
      <c r="D76" s="2"/>
      <c r="E76" s="2"/>
    </row>
    <row r="77" spans="2:8" ht="15.75">
      <c r="B77" s="117" t="s">
        <v>198</v>
      </c>
      <c r="C77" s="117"/>
      <c r="D77" s="117"/>
      <c r="E77" s="117"/>
      <c r="F77" s="117"/>
      <c r="G77" s="117"/>
      <c r="H77" s="117"/>
    </row>
    <row r="79" spans="2:4" ht="15.75">
      <c r="B79" s="117" t="s">
        <v>199</v>
      </c>
      <c r="C79" s="117"/>
      <c r="D79" s="117"/>
    </row>
    <row r="80" spans="2:5" ht="15.75">
      <c r="B80" s="117" t="s">
        <v>200</v>
      </c>
      <c r="C80" s="117"/>
      <c r="D80" s="117"/>
      <c r="E80" s="117"/>
    </row>
    <row r="82" spans="1:21" ht="15.75">
      <c r="A82" s="134" t="s">
        <v>8</v>
      </c>
      <c r="B82" s="118" t="s">
        <v>9</v>
      </c>
      <c r="C82" s="134" t="s">
        <v>10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58" t="s">
        <v>47</v>
      </c>
      <c r="T82" s="154" t="s">
        <v>11</v>
      </c>
      <c r="U82" s="156" t="s">
        <v>12</v>
      </c>
    </row>
    <row r="83" spans="1:21" ht="15.75">
      <c r="A83" s="134"/>
      <c r="B83" s="118"/>
      <c r="C83" s="21">
        <v>1</v>
      </c>
      <c r="D83" s="21">
        <v>2</v>
      </c>
      <c r="E83" s="21">
        <v>3</v>
      </c>
      <c r="F83" s="21">
        <v>4</v>
      </c>
      <c r="G83" s="21">
        <v>5</v>
      </c>
      <c r="H83" s="21">
        <v>6</v>
      </c>
      <c r="I83" s="21">
        <v>7</v>
      </c>
      <c r="J83" s="21">
        <v>8</v>
      </c>
      <c r="K83" s="21">
        <v>9</v>
      </c>
      <c r="L83" s="21">
        <v>10</v>
      </c>
      <c r="M83" s="21">
        <v>11</v>
      </c>
      <c r="N83" s="21">
        <v>12</v>
      </c>
      <c r="O83" s="21">
        <v>13</v>
      </c>
      <c r="P83" s="21">
        <v>14</v>
      </c>
      <c r="Q83" s="21">
        <v>15</v>
      </c>
      <c r="R83" s="21">
        <v>16</v>
      </c>
      <c r="S83" s="158"/>
      <c r="T83" s="155"/>
      <c r="U83" s="157"/>
    </row>
    <row r="84" spans="1:21" ht="15.75">
      <c r="A84" s="8">
        <v>1</v>
      </c>
      <c r="B84" s="9" t="s">
        <v>223</v>
      </c>
      <c r="C84" s="8">
        <v>0</v>
      </c>
      <c r="D84" s="8">
        <v>1</v>
      </c>
      <c r="E84" s="8">
        <v>1</v>
      </c>
      <c r="F84" s="8">
        <v>0</v>
      </c>
      <c r="G84" s="8">
        <v>1</v>
      </c>
      <c r="H84" s="8">
        <v>1</v>
      </c>
      <c r="I84" s="8">
        <v>1</v>
      </c>
      <c r="J84" s="8">
        <v>0</v>
      </c>
      <c r="K84" s="8">
        <v>1</v>
      </c>
      <c r="L84" s="8">
        <v>1</v>
      </c>
      <c r="M84" s="8">
        <v>1</v>
      </c>
      <c r="N84" s="8">
        <v>0</v>
      </c>
      <c r="O84" s="8">
        <v>0</v>
      </c>
      <c r="P84" s="8">
        <v>2</v>
      </c>
      <c r="Q84" s="8">
        <v>2</v>
      </c>
      <c r="R84" s="8">
        <v>0</v>
      </c>
      <c r="S84" s="28">
        <v>1</v>
      </c>
      <c r="T84" s="10">
        <f aca="true" t="shared" si="4" ref="T84:T97">SUM(C84:R84)</f>
        <v>12</v>
      </c>
      <c r="U84" s="10">
        <v>3</v>
      </c>
    </row>
    <row r="85" spans="1:21" ht="15.75">
      <c r="A85" s="8">
        <v>2</v>
      </c>
      <c r="B85" s="9" t="s">
        <v>224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8">
        <v>1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9">
        <v>3</v>
      </c>
      <c r="T85" s="10">
        <f t="shared" si="4"/>
        <v>10</v>
      </c>
      <c r="U85" s="10">
        <v>3</v>
      </c>
    </row>
    <row r="86" spans="1:21" ht="15.75">
      <c r="A86" s="26">
        <v>3</v>
      </c>
      <c r="B86" s="9" t="s">
        <v>225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2</v>
      </c>
      <c r="Q86" s="8">
        <v>2</v>
      </c>
      <c r="R86" s="8">
        <v>0</v>
      </c>
      <c r="S86" s="29">
        <v>2</v>
      </c>
      <c r="T86" s="10">
        <f t="shared" si="4"/>
        <v>17</v>
      </c>
      <c r="U86" s="10">
        <v>5</v>
      </c>
    </row>
    <row r="87" spans="1:21" ht="15.75">
      <c r="A87" s="8">
        <v>4</v>
      </c>
      <c r="B87" s="9" t="s">
        <v>226</v>
      </c>
      <c r="C87" s="8">
        <v>0</v>
      </c>
      <c r="D87" s="8">
        <v>1</v>
      </c>
      <c r="E87" s="8">
        <v>0</v>
      </c>
      <c r="F87" s="8">
        <v>1</v>
      </c>
      <c r="G87" s="8">
        <v>1</v>
      </c>
      <c r="H87" s="8">
        <v>1</v>
      </c>
      <c r="I87" s="8">
        <v>1</v>
      </c>
      <c r="J87" s="8">
        <v>1</v>
      </c>
      <c r="K87" s="8">
        <v>1</v>
      </c>
      <c r="L87" s="8">
        <v>0</v>
      </c>
      <c r="M87" s="8">
        <v>1</v>
      </c>
      <c r="N87" s="8">
        <v>1</v>
      </c>
      <c r="O87" s="8">
        <v>0</v>
      </c>
      <c r="P87" s="8">
        <v>1</v>
      </c>
      <c r="Q87" s="8">
        <v>2</v>
      </c>
      <c r="R87" s="8">
        <v>0</v>
      </c>
      <c r="S87" s="29">
        <v>1</v>
      </c>
      <c r="T87" s="10">
        <f t="shared" si="4"/>
        <v>12</v>
      </c>
      <c r="U87" s="10">
        <v>4</v>
      </c>
    </row>
    <row r="88" spans="1:21" ht="15.75">
      <c r="A88" s="8">
        <v>5</v>
      </c>
      <c r="B88" s="9" t="s">
        <v>227</v>
      </c>
      <c r="C88" s="8">
        <v>1</v>
      </c>
      <c r="D88" s="8">
        <v>1</v>
      </c>
      <c r="E88" s="8">
        <v>1</v>
      </c>
      <c r="F88" s="8">
        <v>1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0</v>
      </c>
      <c r="P88" s="8">
        <v>2</v>
      </c>
      <c r="Q88" s="8">
        <v>2</v>
      </c>
      <c r="R88" s="8">
        <v>0</v>
      </c>
      <c r="S88" s="29">
        <v>3</v>
      </c>
      <c r="T88" s="10">
        <f t="shared" si="4"/>
        <v>16</v>
      </c>
      <c r="U88" s="10">
        <v>5</v>
      </c>
    </row>
    <row r="89" spans="1:21" ht="15.75">
      <c r="A89" s="26">
        <v>6</v>
      </c>
      <c r="B89" s="9" t="s">
        <v>228</v>
      </c>
      <c r="C89" s="8">
        <v>1</v>
      </c>
      <c r="D89" s="8">
        <v>1</v>
      </c>
      <c r="E89" s="8">
        <v>0</v>
      </c>
      <c r="F89" s="8">
        <v>1</v>
      </c>
      <c r="G89" s="8">
        <v>1</v>
      </c>
      <c r="H89" s="8">
        <v>1</v>
      </c>
      <c r="I89" s="8">
        <v>1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1</v>
      </c>
      <c r="P89" s="8">
        <v>2</v>
      </c>
      <c r="Q89" s="8">
        <v>2</v>
      </c>
      <c r="R89" s="8">
        <v>0</v>
      </c>
      <c r="S89" s="29">
        <v>2</v>
      </c>
      <c r="T89" s="10">
        <f t="shared" si="4"/>
        <v>14</v>
      </c>
      <c r="U89" s="10">
        <v>4</v>
      </c>
    </row>
    <row r="90" spans="1:21" ht="15.75">
      <c r="A90" s="8">
        <v>7</v>
      </c>
      <c r="B90" s="9" t="s">
        <v>229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0</v>
      </c>
      <c r="J90" s="8">
        <v>1</v>
      </c>
      <c r="K90" s="8">
        <v>1</v>
      </c>
      <c r="L90" s="8">
        <v>1</v>
      </c>
      <c r="M90" s="8">
        <v>1</v>
      </c>
      <c r="N90" s="8">
        <v>1</v>
      </c>
      <c r="O90" s="8">
        <v>1</v>
      </c>
      <c r="P90" s="8">
        <v>2</v>
      </c>
      <c r="Q90" s="8">
        <v>2</v>
      </c>
      <c r="R90" s="8">
        <v>3</v>
      </c>
      <c r="S90" s="29">
        <v>2</v>
      </c>
      <c r="T90" s="10">
        <f t="shared" si="4"/>
        <v>19</v>
      </c>
      <c r="U90" s="10">
        <v>5</v>
      </c>
    </row>
    <row r="91" spans="1:21" ht="15.75">
      <c r="A91" s="8">
        <v>8</v>
      </c>
      <c r="B91" s="9" t="s">
        <v>230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0</v>
      </c>
      <c r="K91" s="8">
        <v>1</v>
      </c>
      <c r="L91" s="8">
        <v>0</v>
      </c>
      <c r="M91" s="8">
        <v>1</v>
      </c>
      <c r="N91" s="8">
        <v>0</v>
      </c>
      <c r="O91" s="8">
        <v>1</v>
      </c>
      <c r="P91" s="8">
        <v>2</v>
      </c>
      <c r="Q91" s="8">
        <v>0</v>
      </c>
      <c r="R91" s="8">
        <v>0</v>
      </c>
      <c r="S91" s="29">
        <v>1</v>
      </c>
      <c r="T91" s="10">
        <f t="shared" si="4"/>
        <v>12</v>
      </c>
      <c r="U91" s="10">
        <v>4</v>
      </c>
    </row>
    <row r="92" spans="1:21" ht="15.75">
      <c r="A92" s="26">
        <v>9</v>
      </c>
      <c r="B92" s="9" t="s">
        <v>231</v>
      </c>
      <c r="C92" s="8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  <c r="J92" s="8">
        <v>0</v>
      </c>
      <c r="K92" s="8">
        <v>1</v>
      </c>
      <c r="L92" s="8">
        <v>1</v>
      </c>
      <c r="M92" s="8">
        <v>0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29">
        <v>3</v>
      </c>
      <c r="T92" s="10">
        <f t="shared" si="4"/>
        <v>10</v>
      </c>
      <c r="U92" s="10">
        <v>3</v>
      </c>
    </row>
    <row r="93" spans="1:21" ht="15.75">
      <c r="A93" s="8">
        <v>10</v>
      </c>
      <c r="B93" s="9" t="s">
        <v>232</v>
      </c>
      <c r="C93" s="8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>
        <v>1</v>
      </c>
      <c r="M93" s="8">
        <v>1</v>
      </c>
      <c r="N93" s="8">
        <v>1</v>
      </c>
      <c r="O93" s="8">
        <v>0</v>
      </c>
      <c r="P93" s="8">
        <v>2</v>
      </c>
      <c r="Q93" s="8">
        <v>2</v>
      </c>
      <c r="R93" s="8">
        <v>0</v>
      </c>
      <c r="S93" s="29">
        <v>4</v>
      </c>
      <c r="T93" s="10">
        <f t="shared" si="4"/>
        <v>16</v>
      </c>
      <c r="U93" s="10">
        <v>5</v>
      </c>
    </row>
    <row r="94" spans="1:21" ht="15.75">
      <c r="A94" s="8">
        <v>11</v>
      </c>
      <c r="B94" s="9" t="s">
        <v>233</v>
      </c>
      <c r="C94" s="8">
        <v>1</v>
      </c>
      <c r="D94" s="8">
        <v>1</v>
      </c>
      <c r="E94" s="8">
        <v>1</v>
      </c>
      <c r="F94" s="8">
        <v>1</v>
      </c>
      <c r="G94" s="8">
        <v>1</v>
      </c>
      <c r="H94" s="8">
        <v>1</v>
      </c>
      <c r="I94" s="8">
        <v>1</v>
      </c>
      <c r="J94" s="8">
        <v>0</v>
      </c>
      <c r="K94" s="8">
        <v>1</v>
      </c>
      <c r="L94" s="8">
        <v>1</v>
      </c>
      <c r="M94" s="8">
        <v>1</v>
      </c>
      <c r="N94" s="8">
        <v>1</v>
      </c>
      <c r="O94" s="8">
        <v>0</v>
      </c>
      <c r="P94" s="8">
        <v>0</v>
      </c>
      <c r="Q94" s="8">
        <v>0</v>
      </c>
      <c r="R94" s="8">
        <v>0</v>
      </c>
      <c r="S94" s="29">
        <v>1</v>
      </c>
      <c r="T94" s="10">
        <f t="shared" si="4"/>
        <v>11</v>
      </c>
      <c r="U94" s="10">
        <v>4</v>
      </c>
    </row>
    <row r="95" spans="1:21" ht="15.75">
      <c r="A95" s="26">
        <v>12</v>
      </c>
      <c r="B95" s="9" t="s">
        <v>234</v>
      </c>
      <c r="C95" s="8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8">
        <v>1</v>
      </c>
      <c r="J95" s="8">
        <v>0</v>
      </c>
      <c r="K95" s="8">
        <v>1</v>
      </c>
      <c r="L95" s="8">
        <v>1</v>
      </c>
      <c r="M95" s="8">
        <v>1</v>
      </c>
      <c r="N95" s="8">
        <v>1</v>
      </c>
      <c r="O95" s="8">
        <v>0</v>
      </c>
      <c r="P95" s="8">
        <v>2</v>
      </c>
      <c r="Q95" s="8">
        <v>2</v>
      </c>
      <c r="R95" s="8">
        <v>2</v>
      </c>
      <c r="S95" s="29">
        <v>4</v>
      </c>
      <c r="T95" s="10">
        <f t="shared" si="4"/>
        <v>17</v>
      </c>
      <c r="U95" s="10">
        <v>5</v>
      </c>
    </row>
    <row r="96" spans="1:21" ht="15.75">
      <c r="A96" s="8">
        <v>13</v>
      </c>
      <c r="B96" s="9" t="s">
        <v>235</v>
      </c>
      <c r="C96" s="8">
        <v>0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>
        <v>1</v>
      </c>
      <c r="M96" s="8">
        <v>1</v>
      </c>
      <c r="N96" s="8">
        <v>1</v>
      </c>
      <c r="O96" s="8">
        <v>1</v>
      </c>
      <c r="P96" s="8">
        <v>2</v>
      </c>
      <c r="Q96" s="8">
        <v>2</v>
      </c>
      <c r="R96" s="8">
        <v>3</v>
      </c>
      <c r="S96" s="29">
        <v>2</v>
      </c>
      <c r="T96" s="10">
        <f t="shared" si="4"/>
        <v>19</v>
      </c>
      <c r="U96" s="10">
        <v>5</v>
      </c>
    </row>
    <row r="97" spans="1:21" ht="15.75">
      <c r="A97" s="8">
        <v>14</v>
      </c>
      <c r="B97" s="9" t="s">
        <v>236</v>
      </c>
      <c r="C97" s="8">
        <v>1</v>
      </c>
      <c r="D97" s="8">
        <v>1</v>
      </c>
      <c r="E97" s="8">
        <v>1</v>
      </c>
      <c r="F97" s="8">
        <v>1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8">
        <v>1</v>
      </c>
      <c r="M97" s="8">
        <v>1</v>
      </c>
      <c r="N97" s="8">
        <v>1</v>
      </c>
      <c r="O97" s="8">
        <v>0</v>
      </c>
      <c r="P97" s="8">
        <v>0</v>
      </c>
      <c r="Q97" s="8">
        <v>2</v>
      </c>
      <c r="R97" s="8">
        <v>0</v>
      </c>
      <c r="S97" s="29">
        <v>4</v>
      </c>
      <c r="T97" s="10">
        <f t="shared" si="4"/>
        <v>14</v>
      </c>
      <c r="U97" s="10">
        <v>4</v>
      </c>
    </row>
    <row r="98" spans="1:2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>
      <c r="A99" s="5"/>
      <c r="B99" s="143" t="s">
        <v>15</v>
      </c>
      <c r="C99" s="15"/>
      <c r="D99" s="14" t="s">
        <v>16</v>
      </c>
      <c r="E99" s="14" t="s">
        <v>17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>
      <c r="A100" s="5"/>
      <c r="B100" s="143"/>
      <c r="C100" s="14" t="s">
        <v>18</v>
      </c>
      <c r="D100" s="17">
        <v>6</v>
      </c>
      <c r="E100" s="32">
        <f>D100/14*100</f>
        <v>42.857142857142854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>
      <c r="A101" s="5"/>
      <c r="B101" s="143"/>
      <c r="C101" s="14" t="s">
        <v>19</v>
      </c>
      <c r="D101" s="17">
        <v>5</v>
      </c>
      <c r="E101" s="32">
        <f>D101/14*100</f>
        <v>35.714285714285715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>
      <c r="A102" s="5"/>
      <c r="B102" s="143"/>
      <c r="C102" s="14" t="s">
        <v>20</v>
      </c>
      <c r="D102" s="17">
        <v>3</v>
      </c>
      <c r="E102" s="32">
        <f>D102/14*100</f>
        <v>21.428571428571427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>
      <c r="A103" s="5"/>
      <c r="B103" s="143"/>
      <c r="C103" s="14" t="s">
        <v>21</v>
      </c>
      <c r="D103" s="17">
        <v>0</v>
      </c>
      <c r="E103" s="32">
        <f>D103/14*100</f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75">
      <c r="A104" s="5"/>
      <c r="B104" s="143" t="s">
        <v>22</v>
      </c>
      <c r="C104" s="143"/>
      <c r="D104" s="143"/>
      <c r="E104" s="32">
        <f>(D100+D101)/14*100</f>
        <v>78.57142857142857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75">
      <c r="A105" s="5"/>
      <c r="B105" s="143" t="s">
        <v>23</v>
      </c>
      <c r="C105" s="143"/>
      <c r="D105" s="143"/>
      <c r="E105" s="32">
        <f>(D100+D101+D102)/14*100</f>
        <v>100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75">
      <c r="A106" s="5"/>
      <c r="B106" s="13"/>
      <c r="C106" s="13"/>
      <c r="D106" s="13"/>
      <c r="E106" s="3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>
      <c r="A107" s="5"/>
      <c r="B107" s="13"/>
      <c r="C107" s="13"/>
      <c r="D107" s="13"/>
      <c r="E107" s="3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75">
      <c r="A109" s="5"/>
      <c r="B109" s="5" t="s">
        <v>25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75">
      <c r="A110" s="5"/>
      <c r="B110" s="14" t="s">
        <v>10</v>
      </c>
      <c r="C110" s="14">
        <v>1</v>
      </c>
      <c r="D110" s="14">
        <v>2</v>
      </c>
      <c r="E110" s="14">
        <v>3</v>
      </c>
      <c r="F110" s="14">
        <v>4</v>
      </c>
      <c r="G110" s="14">
        <v>5</v>
      </c>
      <c r="H110" s="14">
        <v>6</v>
      </c>
      <c r="I110" s="14">
        <v>7</v>
      </c>
      <c r="J110" s="14">
        <v>8</v>
      </c>
      <c r="K110" s="14">
        <v>9</v>
      </c>
      <c r="L110" s="14">
        <v>10</v>
      </c>
      <c r="M110" s="14">
        <v>11</v>
      </c>
      <c r="N110" s="14">
        <v>12</v>
      </c>
      <c r="O110" s="14">
        <v>13</v>
      </c>
      <c r="P110" s="14">
        <v>14</v>
      </c>
      <c r="Q110" s="14">
        <v>15</v>
      </c>
      <c r="R110" s="14">
        <v>16</v>
      </c>
      <c r="S110" s="11"/>
      <c r="T110" s="5"/>
      <c r="U110" s="5"/>
    </row>
    <row r="111" spans="1:21" ht="15.75">
      <c r="A111" s="5"/>
      <c r="B111" s="14" t="s">
        <v>16</v>
      </c>
      <c r="C111" s="15">
        <f>SUM(C84:C97)</f>
        <v>11</v>
      </c>
      <c r="D111" s="15">
        <f aca="true" t="shared" si="5" ref="D111:O111">SUM(D84:D97)</f>
        <v>14</v>
      </c>
      <c r="E111" s="15">
        <f t="shared" si="5"/>
        <v>12</v>
      </c>
      <c r="F111" s="15">
        <f t="shared" si="5"/>
        <v>13</v>
      </c>
      <c r="G111" s="15">
        <f t="shared" si="5"/>
        <v>14</v>
      </c>
      <c r="H111" s="15">
        <f t="shared" si="5"/>
        <v>14</v>
      </c>
      <c r="I111" s="15">
        <f t="shared" si="5"/>
        <v>13</v>
      </c>
      <c r="J111" s="15">
        <f t="shared" si="5"/>
        <v>9</v>
      </c>
      <c r="K111" s="15">
        <f t="shared" si="5"/>
        <v>13</v>
      </c>
      <c r="L111" s="15">
        <f t="shared" si="5"/>
        <v>11</v>
      </c>
      <c r="M111" s="15">
        <f t="shared" si="5"/>
        <v>12</v>
      </c>
      <c r="N111" s="15">
        <f t="shared" si="5"/>
        <v>11</v>
      </c>
      <c r="O111" s="15">
        <f t="shared" si="5"/>
        <v>5</v>
      </c>
      <c r="P111" s="15">
        <v>10</v>
      </c>
      <c r="Q111" s="15">
        <v>10</v>
      </c>
      <c r="R111" s="15">
        <v>3</v>
      </c>
      <c r="S111" s="12"/>
      <c r="T111" s="5"/>
      <c r="U111" s="5"/>
    </row>
    <row r="112" spans="1:21" ht="15.75">
      <c r="A112" s="6"/>
      <c r="B112" s="14" t="s">
        <v>17</v>
      </c>
      <c r="C112" s="17">
        <f>C111/14*100</f>
        <v>78.57142857142857</v>
      </c>
      <c r="D112" s="17">
        <f aca="true" t="shared" si="6" ref="D112:R112">D111/14*100</f>
        <v>100</v>
      </c>
      <c r="E112" s="17">
        <f t="shared" si="6"/>
        <v>85.71428571428571</v>
      </c>
      <c r="F112" s="17">
        <f t="shared" si="6"/>
        <v>92.85714285714286</v>
      </c>
      <c r="G112" s="17">
        <f t="shared" si="6"/>
        <v>100</v>
      </c>
      <c r="H112" s="17">
        <f t="shared" si="6"/>
        <v>100</v>
      </c>
      <c r="I112" s="17">
        <f t="shared" si="6"/>
        <v>92.85714285714286</v>
      </c>
      <c r="J112" s="17">
        <f t="shared" si="6"/>
        <v>64.28571428571429</v>
      </c>
      <c r="K112" s="17">
        <f t="shared" si="6"/>
        <v>92.85714285714286</v>
      </c>
      <c r="L112" s="17">
        <f t="shared" si="6"/>
        <v>78.57142857142857</v>
      </c>
      <c r="M112" s="17">
        <f t="shared" si="6"/>
        <v>85.71428571428571</v>
      </c>
      <c r="N112" s="17">
        <f t="shared" si="6"/>
        <v>78.57142857142857</v>
      </c>
      <c r="O112" s="17">
        <f t="shared" si="6"/>
        <v>35.714285714285715</v>
      </c>
      <c r="P112" s="17">
        <f t="shared" si="6"/>
        <v>71.42857142857143</v>
      </c>
      <c r="Q112" s="17">
        <f t="shared" si="6"/>
        <v>71.42857142857143</v>
      </c>
      <c r="R112" s="17">
        <f t="shared" si="6"/>
        <v>21.428571428571427</v>
      </c>
      <c r="S112" s="13"/>
      <c r="T112" s="6"/>
      <c r="U112" s="6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5.75">
      <c r="A114" s="6"/>
      <c r="B114" s="6" t="s">
        <v>24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5.75">
      <c r="A115" s="6"/>
      <c r="B115" s="14" t="s">
        <v>10</v>
      </c>
      <c r="C115" s="14">
        <v>1</v>
      </c>
      <c r="D115" s="14">
        <v>2</v>
      </c>
      <c r="E115" s="14">
        <v>3</v>
      </c>
      <c r="F115" s="14">
        <v>4</v>
      </c>
      <c r="G115" s="14">
        <v>5</v>
      </c>
      <c r="H115" s="14">
        <v>6</v>
      </c>
      <c r="I115" s="14">
        <v>7</v>
      </c>
      <c r="J115" s="14">
        <v>8</v>
      </c>
      <c r="K115" s="14">
        <v>9</v>
      </c>
      <c r="L115" s="14">
        <v>10</v>
      </c>
      <c r="M115" s="14">
        <v>11</v>
      </c>
      <c r="N115" s="14">
        <v>12</v>
      </c>
      <c r="O115" s="14">
        <v>13</v>
      </c>
      <c r="P115" s="14">
        <v>14</v>
      </c>
      <c r="Q115" s="14">
        <v>15</v>
      </c>
      <c r="R115" s="14">
        <v>16</v>
      </c>
      <c r="S115" s="11"/>
      <c r="T115" s="6"/>
      <c r="U115" s="6"/>
    </row>
    <row r="116" spans="1:21" ht="15.75">
      <c r="A116" s="6"/>
      <c r="B116" s="14" t="s">
        <v>16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2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3</v>
      </c>
      <c r="Q116" s="15">
        <v>1</v>
      </c>
      <c r="R116" s="15">
        <v>3</v>
      </c>
      <c r="S116" s="12"/>
      <c r="T116" s="6"/>
      <c r="U116" s="6"/>
    </row>
    <row r="117" spans="1:21" ht="15.75">
      <c r="A117" s="6"/>
      <c r="B117" s="14" t="s">
        <v>17</v>
      </c>
      <c r="C117" s="15">
        <f>C116/14*100</f>
        <v>0</v>
      </c>
      <c r="D117" s="15">
        <f aca="true" t="shared" si="7" ref="D117:R117">D116/14*100</f>
        <v>0</v>
      </c>
      <c r="E117" s="15">
        <f t="shared" si="7"/>
        <v>0</v>
      </c>
      <c r="F117" s="15">
        <f t="shared" si="7"/>
        <v>0</v>
      </c>
      <c r="G117" s="15">
        <f t="shared" si="7"/>
        <v>0</v>
      </c>
      <c r="H117" s="15">
        <f t="shared" si="7"/>
        <v>0</v>
      </c>
      <c r="I117" s="15">
        <f t="shared" si="7"/>
        <v>0</v>
      </c>
      <c r="J117" s="15">
        <f t="shared" si="7"/>
        <v>14.285714285714285</v>
      </c>
      <c r="K117" s="15">
        <f t="shared" si="7"/>
        <v>0</v>
      </c>
      <c r="L117" s="15">
        <f t="shared" si="7"/>
        <v>0</v>
      </c>
      <c r="M117" s="15">
        <f t="shared" si="7"/>
        <v>0</v>
      </c>
      <c r="N117" s="15">
        <f t="shared" si="7"/>
        <v>0</v>
      </c>
      <c r="O117" s="15">
        <f t="shared" si="7"/>
        <v>0</v>
      </c>
      <c r="P117" s="15">
        <f t="shared" si="7"/>
        <v>21.428571428571427</v>
      </c>
      <c r="Q117" s="15">
        <f t="shared" si="7"/>
        <v>7.142857142857142</v>
      </c>
      <c r="R117" s="15">
        <f t="shared" si="7"/>
        <v>21.428571428571427</v>
      </c>
      <c r="S117" s="12"/>
      <c r="T117" s="6"/>
      <c r="U117" s="6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75">
      <c r="A119" s="6"/>
      <c r="B119" s="6" t="s">
        <v>26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75">
      <c r="A120" s="6"/>
      <c r="B120" s="14" t="s">
        <v>10</v>
      </c>
      <c r="C120" s="14">
        <v>14</v>
      </c>
      <c r="D120" s="14">
        <v>15</v>
      </c>
      <c r="E120" s="14">
        <v>16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75">
      <c r="A121" s="6"/>
      <c r="B121" s="14" t="s">
        <v>16</v>
      </c>
      <c r="C121" s="15">
        <v>9</v>
      </c>
      <c r="D121" s="15">
        <v>10</v>
      </c>
      <c r="E121" s="15">
        <v>2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>
      <c r="A122" s="6"/>
      <c r="B122" s="14" t="s">
        <v>17</v>
      </c>
      <c r="C122" s="17">
        <f>C121/14*100</f>
        <v>64.28571428571429</v>
      </c>
      <c r="D122" s="17">
        <f>D121/14*100</f>
        <v>71.42857142857143</v>
      </c>
      <c r="E122" s="17">
        <f>E121/14*100</f>
        <v>14.285714285714285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>
      <c r="A124" s="6"/>
      <c r="B124" s="6" t="s">
        <v>27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>
      <c r="A125" s="6"/>
      <c r="B125" s="20" t="s">
        <v>10</v>
      </c>
      <c r="C125" s="144" t="s">
        <v>28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5" t="s">
        <v>30</v>
      </c>
      <c r="O125" s="145"/>
      <c r="P125" s="145"/>
      <c r="Q125" s="2"/>
      <c r="R125" s="2"/>
      <c r="S125" s="2"/>
      <c r="T125" s="3"/>
      <c r="U125" s="6"/>
    </row>
    <row r="126" spans="1:21" ht="15.75">
      <c r="A126" s="6"/>
      <c r="B126" s="146">
        <v>14</v>
      </c>
      <c r="C126" s="95" t="s">
        <v>29</v>
      </c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147">
        <v>2</v>
      </c>
      <c r="O126" s="147"/>
      <c r="P126" s="147"/>
      <c r="Q126" s="18"/>
      <c r="R126" s="18"/>
      <c r="S126" s="18"/>
      <c r="T126" s="6"/>
      <c r="U126" s="6"/>
    </row>
    <row r="127" spans="1:21" ht="15.75">
      <c r="A127" s="6"/>
      <c r="B127" s="146"/>
      <c r="C127" s="95" t="s">
        <v>31</v>
      </c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147">
        <v>9</v>
      </c>
      <c r="O127" s="147"/>
      <c r="P127" s="147"/>
      <c r="Q127" s="6"/>
      <c r="R127" s="6"/>
      <c r="S127" s="6"/>
      <c r="T127" s="6"/>
      <c r="U127" s="6"/>
    </row>
    <row r="128" spans="1:21" ht="15.75">
      <c r="A128" s="6"/>
      <c r="B128" s="146"/>
      <c r="C128" s="95" t="s">
        <v>32</v>
      </c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147">
        <v>1</v>
      </c>
      <c r="O128" s="147"/>
      <c r="P128" s="147"/>
      <c r="Q128" s="6"/>
      <c r="R128" s="6"/>
      <c r="S128" s="6"/>
      <c r="T128" s="6"/>
      <c r="U128" s="6"/>
    </row>
    <row r="129" spans="1:21" ht="15.75">
      <c r="A129" s="6"/>
      <c r="B129" s="146"/>
      <c r="C129" s="95" t="s">
        <v>33</v>
      </c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147">
        <v>0</v>
      </c>
      <c r="O129" s="147"/>
      <c r="P129" s="147"/>
      <c r="Q129" s="6"/>
      <c r="R129" s="6"/>
      <c r="S129" s="6"/>
      <c r="T129" s="6"/>
      <c r="U129" s="6"/>
    </row>
    <row r="130" spans="1:21" ht="15.75">
      <c r="A130" s="6"/>
      <c r="B130" s="146"/>
      <c r="C130" s="95" t="s">
        <v>34</v>
      </c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147">
        <v>0</v>
      </c>
      <c r="O130" s="147"/>
      <c r="P130" s="147"/>
      <c r="Q130" s="6"/>
      <c r="R130" s="6"/>
      <c r="S130" s="6"/>
      <c r="T130" s="6"/>
      <c r="U130" s="6"/>
    </row>
    <row r="131" spans="2:16" ht="15.75">
      <c r="B131" s="148">
        <v>15</v>
      </c>
      <c r="C131" s="95" t="s">
        <v>36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149">
        <v>3</v>
      </c>
      <c r="O131" s="149"/>
      <c r="P131" s="149"/>
    </row>
    <row r="132" spans="2:16" ht="15.75">
      <c r="B132" s="148"/>
      <c r="C132" s="95" t="s">
        <v>35</v>
      </c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151">
        <v>0</v>
      </c>
      <c r="O132" s="152"/>
      <c r="P132" s="153"/>
    </row>
    <row r="133" spans="2:16" ht="15.75">
      <c r="B133" s="148"/>
      <c r="C133" s="95" t="s">
        <v>37</v>
      </c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149">
        <v>0</v>
      </c>
      <c r="O133" s="149"/>
      <c r="P133" s="149"/>
    </row>
    <row r="134" spans="2:16" ht="15.75">
      <c r="B134" s="148"/>
      <c r="C134" s="95" t="s">
        <v>32</v>
      </c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149">
        <v>0</v>
      </c>
      <c r="O134" s="149"/>
      <c r="P134" s="149"/>
    </row>
    <row r="135" spans="2:16" ht="15.75">
      <c r="B135" s="148"/>
      <c r="C135" s="95" t="s">
        <v>34</v>
      </c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0">
        <v>0</v>
      </c>
      <c r="O135" s="150"/>
      <c r="P135" s="91"/>
    </row>
    <row r="136" spans="2:16" ht="15.75">
      <c r="B136" s="94">
        <v>16</v>
      </c>
      <c r="C136" s="95" t="s">
        <v>29</v>
      </c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149">
        <v>6</v>
      </c>
      <c r="O136" s="149"/>
      <c r="P136" s="149"/>
    </row>
    <row r="137" spans="2:16" ht="15.75">
      <c r="B137" s="94"/>
      <c r="C137" s="95" t="s">
        <v>38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149">
        <v>4</v>
      </c>
      <c r="O137" s="149"/>
      <c r="P137" s="149"/>
    </row>
    <row r="138" spans="2:16" ht="15.75">
      <c r="B138" s="94"/>
      <c r="C138" s="95" t="s">
        <v>32</v>
      </c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149">
        <v>7</v>
      </c>
      <c r="O138" s="149"/>
      <c r="P138" s="149"/>
    </row>
    <row r="139" spans="2:16" ht="15.75">
      <c r="B139" s="94"/>
      <c r="C139" s="95" t="s">
        <v>39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149">
        <v>0</v>
      </c>
      <c r="O139" s="149"/>
      <c r="P139" s="149"/>
    </row>
    <row r="140" spans="2:16" ht="15.75">
      <c r="B140" s="94"/>
      <c r="C140" s="95" t="s">
        <v>40</v>
      </c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149">
        <v>0</v>
      </c>
      <c r="O140" s="149"/>
      <c r="P140" s="149"/>
    </row>
    <row r="147" spans="2:13" ht="15.75">
      <c r="B147" s="114" t="s">
        <v>204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 ht="15.75">
      <c r="B148" s="117" t="s">
        <v>205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 ht="15.75">
      <c r="B149" s="117" t="s">
        <v>206</v>
      </c>
      <c r="C149" s="117"/>
      <c r="D149" s="117"/>
      <c r="F149" s="1"/>
      <c r="G149" s="1"/>
      <c r="H149" s="1"/>
      <c r="I149" s="1"/>
      <c r="J149" s="1"/>
      <c r="K149" s="1"/>
      <c r="L149" s="1"/>
      <c r="M149" s="1"/>
    </row>
    <row r="150" spans="2:13" ht="15.75">
      <c r="B150" s="117" t="s">
        <v>207</v>
      </c>
      <c r="C150" s="117"/>
      <c r="D150" s="117"/>
      <c r="E150" s="117"/>
      <c r="F150" s="1"/>
      <c r="G150" s="1"/>
      <c r="H150" s="1"/>
      <c r="I150" s="1"/>
      <c r="J150" s="1"/>
      <c r="K150" s="1"/>
      <c r="L150" s="1"/>
      <c r="M150" s="1"/>
    </row>
    <row r="151" spans="1:18" ht="15.75">
      <c r="A151" s="5"/>
      <c r="B151" s="159" t="s">
        <v>15</v>
      </c>
      <c r="C151" s="15"/>
      <c r="D151" s="14" t="s">
        <v>16</v>
      </c>
      <c r="E151" s="14" t="s">
        <v>17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.75">
      <c r="A152" s="5"/>
      <c r="B152" s="160"/>
      <c r="C152" s="14" t="s">
        <v>18</v>
      </c>
      <c r="D152" s="17">
        <f>D30+D100</f>
        <v>7</v>
      </c>
      <c r="E152" s="32">
        <f>D152/29*100</f>
        <v>24.137931034482758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.75">
      <c r="A153" s="5"/>
      <c r="B153" s="160"/>
      <c r="C153" s="14" t="s">
        <v>19</v>
      </c>
      <c r="D153" s="17">
        <f>D31+D101</f>
        <v>8</v>
      </c>
      <c r="E153" s="32">
        <f>D153/29*100</f>
        <v>27.586206896551722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.75">
      <c r="A154" s="5"/>
      <c r="B154" s="160"/>
      <c r="C154" s="14" t="s">
        <v>20</v>
      </c>
      <c r="D154" s="17">
        <f>D32+D102</f>
        <v>14</v>
      </c>
      <c r="E154" s="32">
        <f>D154/29*100</f>
        <v>48.275862068965516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.75">
      <c r="A155" s="5"/>
      <c r="B155" s="161"/>
      <c r="C155" s="14" t="s">
        <v>21</v>
      </c>
      <c r="D155" s="17">
        <f>D33+D103</f>
        <v>0</v>
      </c>
      <c r="E155" s="32">
        <f>D155/29*100</f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.75">
      <c r="A156" s="5"/>
      <c r="B156" s="162" t="s">
        <v>22</v>
      </c>
      <c r="C156" s="163"/>
      <c r="D156" s="164"/>
      <c r="E156" s="32">
        <f>(D152+D153)/29*100</f>
        <v>51.724137931034484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.75">
      <c r="A157" s="5"/>
      <c r="B157" s="143" t="s">
        <v>23</v>
      </c>
      <c r="C157" s="143"/>
      <c r="D157" s="143"/>
      <c r="E157" s="32">
        <f>(D153+D154+D152)/29*100</f>
        <v>100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.75">
      <c r="A158" s="5"/>
      <c r="B158" s="5" t="s">
        <v>25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.75">
      <c r="A159" s="5"/>
      <c r="B159" s="14" t="s">
        <v>10</v>
      </c>
      <c r="C159" s="14">
        <v>1</v>
      </c>
      <c r="D159" s="14">
        <v>2</v>
      </c>
      <c r="E159" s="14">
        <v>3</v>
      </c>
      <c r="F159" s="14">
        <v>4</v>
      </c>
      <c r="G159" s="14">
        <v>5</v>
      </c>
      <c r="H159" s="14">
        <v>6</v>
      </c>
      <c r="I159" s="14">
        <v>7</v>
      </c>
      <c r="J159" s="14">
        <v>8</v>
      </c>
      <c r="K159" s="14">
        <v>9</v>
      </c>
      <c r="L159" s="14">
        <v>10</v>
      </c>
      <c r="M159" s="14">
        <v>11</v>
      </c>
      <c r="N159" s="14">
        <v>12</v>
      </c>
      <c r="O159" s="14">
        <v>13</v>
      </c>
      <c r="P159" s="14">
        <v>14</v>
      </c>
      <c r="Q159" s="14">
        <v>15</v>
      </c>
      <c r="R159" s="14">
        <v>16</v>
      </c>
    </row>
    <row r="160" spans="1:18" ht="15.75">
      <c r="A160" s="5"/>
      <c r="B160" s="14" t="s">
        <v>16</v>
      </c>
      <c r="C160" s="15">
        <f>C41+C111</f>
        <v>24</v>
      </c>
      <c r="D160" s="15">
        <f aca="true" t="shared" si="8" ref="D160:R160">D41+D111</f>
        <v>28</v>
      </c>
      <c r="E160" s="15">
        <f t="shared" si="8"/>
        <v>22</v>
      </c>
      <c r="F160" s="15">
        <f t="shared" si="8"/>
        <v>27</v>
      </c>
      <c r="G160" s="15">
        <f t="shared" si="8"/>
        <v>28</v>
      </c>
      <c r="H160" s="15">
        <f t="shared" si="8"/>
        <v>26</v>
      </c>
      <c r="I160" s="15">
        <f t="shared" si="8"/>
        <v>24</v>
      </c>
      <c r="J160" s="15">
        <f t="shared" si="8"/>
        <v>23</v>
      </c>
      <c r="K160" s="15">
        <f t="shared" si="8"/>
        <v>27</v>
      </c>
      <c r="L160" s="15">
        <f t="shared" si="8"/>
        <v>16</v>
      </c>
      <c r="M160" s="15">
        <f t="shared" si="8"/>
        <v>17</v>
      </c>
      <c r="N160" s="15">
        <f t="shared" si="8"/>
        <v>17</v>
      </c>
      <c r="O160" s="15">
        <f t="shared" si="8"/>
        <v>5</v>
      </c>
      <c r="P160" s="15">
        <f t="shared" si="8"/>
        <v>14</v>
      </c>
      <c r="Q160" s="15">
        <f t="shared" si="8"/>
        <v>10</v>
      </c>
      <c r="R160" s="15">
        <f t="shared" si="8"/>
        <v>4</v>
      </c>
    </row>
    <row r="161" spans="1:18" ht="15.75">
      <c r="A161" s="6"/>
      <c r="B161" s="14" t="s">
        <v>17</v>
      </c>
      <c r="C161" s="17">
        <f aca="true" t="shared" si="9" ref="C161:R161">C160/15*100</f>
        <v>160</v>
      </c>
      <c r="D161" s="17">
        <f t="shared" si="9"/>
        <v>186.66666666666666</v>
      </c>
      <c r="E161" s="17">
        <f t="shared" si="9"/>
        <v>146.66666666666666</v>
      </c>
      <c r="F161" s="17">
        <f t="shared" si="9"/>
        <v>180</v>
      </c>
      <c r="G161" s="17">
        <f t="shared" si="9"/>
        <v>186.66666666666666</v>
      </c>
      <c r="H161" s="17">
        <f t="shared" si="9"/>
        <v>173.33333333333334</v>
      </c>
      <c r="I161" s="17">
        <f t="shared" si="9"/>
        <v>160</v>
      </c>
      <c r="J161" s="17">
        <f t="shared" si="9"/>
        <v>153.33333333333334</v>
      </c>
      <c r="K161" s="17">
        <f t="shared" si="9"/>
        <v>180</v>
      </c>
      <c r="L161" s="17">
        <f t="shared" si="9"/>
        <v>106.66666666666667</v>
      </c>
      <c r="M161" s="17">
        <f t="shared" si="9"/>
        <v>113.33333333333333</v>
      </c>
      <c r="N161" s="17">
        <f t="shared" si="9"/>
        <v>113.33333333333333</v>
      </c>
      <c r="O161" s="17">
        <f t="shared" si="9"/>
        <v>33.33333333333333</v>
      </c>
      <c r="P161" s="17">
        <f t="shared" si="9"/>
        <v>93.33333333333333</v>
      </c>
      <c r="Q161" s="17">
        <f t="shared" si="9"/>
        <v>66.66666666666666</v>
      </c>
      <c r="R161" s="17">
        <f t="shared" si="9"/>
        <v>26.666666666666668</v>
      </c>
    </row>
    <row r="162" spans="1:18" ht="15.75">
      <c r="A162" s="6"/>
      <c r="B162" s="6" t="s">
        <v>24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5.75">
      <c r="A163" s="6"/>
      <c r="B163" s="14" t="s">
        <v>10</v>
      </c>
      <c r="C163" s="14">
        <v>1</v>
      </c>
      <c r="D163" s="14">
        <v>2</v>
      </c>
      <c r="E163" s="14">
        <v>3</v>
      </c>
      <c r="F163" s="14">
        <v>4</v>
      </c>
      <c r="G163" s="14">
        <v>5</v>
      </c>
      <c r="H163" s="14">
        <v>6</v>
      </c>
      <c r="I163" s="14">
        <v>7</v>
      </c>
      <c r="J163" s="14">
        <v>8</v>
      </c>
      <c r="K163" s="14">
        <v>9</v>
      </c>
      <c r="L163" s="14">
        <v>10</v>
      </c>
      <c r="M163" s="14">
        <v>11</v>
      </c>
      <c r="N163" s="14">
        <v>12</v>
      </c>
      <c r="O163" s="14">
        <v>13</v>
      </c>
      <c r="P163" s="14">
        <v>14</v>
      </c>
      <c r="Q163" s="14">
        <v>15</v>
      </c>
      <c r="R163" s="14">
        <v>16</v>
      </c>
    </row>
    <row r="164" spans="1:18" ht="15.75">
      <c r="A164" s="6"/>
      <c r="B164" s="14" t="s">
        <v>16</v>
      </c>
      <c r="C164" s="15">
        <f>C46+C116</f>
        <v>0</v>
      </c>
      <c r="D164" s="15">
        <f aca="true" t="shared" si="10" ref="D164:R164">D46+D116</f>
        <v>0</v>
      </c>
      <c r="E164" s="15">
        <f t="shared" si="10"/>
        <v>0</v>
      </c>
      <c r="F164" s="15">
        <f t="shared" si="10"/>
        <v>0</v>
      </c>
      <c r="G164" s="15">
        <f t="shared" si="10"/>
        <v>0</v>
      </c>
      <c r="H164" s="15">
        <f t="shared" si="10"/>
        <v>0</v>
      </c>
      <c r="I164" s="15">
        <f t="shared" si="10"/>
        <v>0</v>
      </c>
      <c r="J164" s="15">
        <f t="shared" si="10"/>
        <v>2</v>
      </c>
      <c r="K164" s="15">
        <f t="shared" si="10"/>
        <v>0</v>
      </c>
      <c r="L164" s="15">
        <f t="shared" si="10"/>
        <v>0</v>
      </c>
      <c r="M164" s="15">
        <f t="shared" si="10"/>
        <v>3</v>
      </c>
      <c r="N164" s="15">
        <f t="shared" si="10"/>
        <v>3</v>
      </c>
      <c r="O164" s="15">
        <f t="shared" si="10"/>
        <v>0</v>
      </c>
      <c r="P164" s="15">
        <f t="shared" si="10"/>
        <v>7</v>
      </c>
      <c r="Q164" s="15">
        <f t="shared" si="10"/>
        <v>4</v>
      </c>
      <c r="R164" s="15">
        <f t="shared" si="10"/>
        <v>13</v>
      </c>
    </row>
    <row r="165" spans="1:18" ht="15.75">
      <c r="A165" s="6"/>
      <c r="B165" s="14" t="s">
        <v>17</v>
      </c>
      <c r="C165" s="15">
        <f aca="true" t="shared" si="11" ref="C165:R165">C164/15*100</f>
        <v>0</v>
      </c>
      <c r="D165" s="15">
        <f t="shared" si="11"/>
        <v>0</v>
      </c>
      <c r="E165" s="15">
        <f t="shared" si="11"/>
        <v>0</v>
      </c>
      <c r="F165" s="15">
        <f t="shared" si="11"/>
        <v>0</v>
      </c>
      <c r="G165" s="15">
        <f t="shared" si="11"/>
        <v>0</v>
      </c>
      <c r="H165" s="15">
        <f t="shared" si="11"/>
        <v>0</v>
      </c>
      <c r="I165" s="15">
        <f t="shared" si="11"/>
        <v>0</v>
      </c>
      <c r="J165" s="15">
        <f t="shared" si="11"/>
        <v>13.333333333333334</v>
      </c>
      <c r="K165" s="15">
        <f t="shared" si="11"/>
        <v>0</v>
      </c>
      <c r="L165" s="15">
        <f t="shared" si="11"/>
        <v>0</v>
      </c>
      <c r="M165" s="15">
        <f t="shared" si="11"/>
        <v>20</v>
      </c>
      <c r="N165" s="15">
        <f t="shared" si="11"/>
        <v>20</v>
      </c>
      <c r="O165" s="15">
        <f t="shared" si="11"/>
        <v>0</v>
      </c>
      <c r="P165" s="15">
        <f t="shared" si="11"/>
        <v>46.666666666666664</v>
      </c>
      <c r="Q165" s="15">
        <f t="shared" si="11"/>
        <v>26.666666666666668</v>
      </c>
      <c r="R165" s="15">
        <f t="shared" si="11"/>
        <v>86.66666666666667</v>
      </c>
    </row>
    <row r="166" spans="1:18" ht="15.75">
      <c r="A166" s="6"/>
      <c r="B166" s="6" t="s">
        <v>26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5.75">
      <c r="A167" s="6"/>
      <c r="B167" s="14" t="s">
        <v>10</v>
      </c>
      <c r="C167" s="14">
        <v>14</v>
      </c>
      <c r="D167" s="14">
        <v>15</v>
      </c>
      <c r="E167" s="14">
        <v>16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5.75">
      <c r="A168" s="6"/>
      <c r="B168" s="14" t="s">
        <v>16</v>
      </c>
      <c r="C168" s="15">
        <f>C51+C121</f>
        <v>12</v>
      </c>
      <c r="D168" s="15">
        <f>D51+D121</f>
        <v>10</v>
      </c>
      <c r="E168" s="15">
        <f>E51+E121</f>
        <v>3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5.75">
      <c r="A169" s="6"/>
      <c r="B169" s="14" t="s">
        <v>17</v>
      </c>
      <c r="C169" s="17">
        <f>C168/15*100</f>
        <v>80</v>
      </c>
      <c r="D169" s="17">
        <f>D168/15*100</f>
        <v>66.66666666666666</v>
      </c>
      <c r="E169" s="17">
        <f>E168/15*100</f>
        <v>20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5.75">
      <c r="A170" s="6"/>
      <c r="B170" s="6" t="s">
        <v>27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5.75">
      <c r="A171" s="6"/>
      <c r="B171" s="20" t="s">
        <v>10</v>
      </c>
      <c r="C171" s="144" t="s">
        <v>28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5" t="s">
        <v>30</v>
      </c>
      <c r="O171" s="145"/>
      <c r="P171" s="145"/>
      <c r="Q171" s="2"/>
      <c r="R171" s="2"/>
    </row>
    <row r="172" spans="1:18" ht="15.75">
      <c r="A172" s="6"/>
      <c r="B172" s="146">
        <v>14</v>
      </c>
      <c r="C172" s="95" t="s">
        <v>29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147">
        <f>N126+N56</f>
        <v>2</v>
      </c>
      <c r="O172" s="147"/>
      <c r="P172" s="147"/>
      <c r="Q172" s="18"/>
      <c r="R172" s="18"/>
    </row>
    <row r="173" spans="1:18" ht="15.75">
      <c r="A173" s="6"/>
      <c r="B173" s="146"/>
      <c r="C173" s="95" t="s">
        <v>31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147">
        <f aca="true" t="shared" si="12" ref="N173:N186">N127+N57</f>
        <v>24</v>
      </c>
      <c r="O173" s="147"/>
      <c r="P173" s="147"/>
      <c r="Q173" s="6"/>
      <c r="R173" s="6"/>
    </row>
    <row r="174" spans="1:18" ht="15.75">
      <c r="A174" s="6"/>
      <c r="B174" s="146"/>
      <c r="C174" s="95" t="s">
        <v>32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47">
        <f t="shared" si="12"/>
        <v>5</v>
      </c>
      <c r="O174" s="147"/>
      <c r="P174" s="147"/>
      <c r="Q174" s="6"/>
      <c r="R174" s="6"/>
    </row>
    <row r="175" spans="1:18" ht="15.75">
      <c r="A175" s="6"/>
      <c r="B175" s="146"/>
      <c r="C175" s="95" t="s">
        <v>33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147">
        <f t="shared" si="12"/>
        <v>3</v>
      </c>
      <c r="O175" s="147"/>
      <c r="P175" s="147"/>
      <c r="Q175" s="6"/>
      <c r="R175" s="6"/>
    </row>
    <row r="176" spans="1:18" ht="15.75">
      <c r="A176" s="6"/>
      <c r="B176" s="146"/>
      <c r="C176" s="95" t="s">
        <v>34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147">
        <f t="shared" si="12"/>
        <v>0</v>
      </c>
      <c r="O176" s="147"/>
      <c r="P176" s="147"/>
      <c r="Q176" s="6"/>
      <c r="R176" s="6"/>
    </row>
    <row r="177" spans="2:16" ht="15.75">
      <c r="B177" s="148">
        <v>15</v>
      </c>
      <c r="C177" s="95" t="s">
        <v>36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47">
        <f t="shared" si="12"/>
        <v>6</v>
      </c>
      <c r="O177" s="147"/>
      <c r="P177" s="147"/>
    </row>
    <row r="178" spans="2:16" ht="15.75">
      <c r="B178" s="148"/>
      <c r="C178" s="95" t="s">
        <v>35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147">
        <f t="shared" si="12"/>
        <v>15</v>
      </c>
      <c r="O178" s="147"/>
      <c r="P178" s="147"/>
    </row>
    <row r="179" spans="2:16" ht="15.75">
      <c r="B179" s="148"/>
      <c r="C179" s="95" t="s">
        <v>37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147">
        <f t="shared" si="12"/>
        <v>15</v>
      </c>
      <c r="O179" s="147"/>
      <c r="P179" s="147"/>
    </row>
    <row r="180" spans="2:16" ht="15.75">
      <c r="B180" s="148"/>
      <c r="C180" s="95" t="s">
        <v>32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147">
        <f t="shared" si="12"/>
        <v>2</v>
      </c>
      <c r="O180" s="147"/>
      <c r="P180" s="147"/>
    </row>
    <row r="181" spans="2:16" ht="15.75">
      <c r="B181" s="148"/>
      <c r="C181" s="95" t="s">
        <v>34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147">
        <f t="shared" si="12"/>
        <v>0</v>
      </c>
      <c r="O181" s="147"/>
      <c r="P181" s="147"/>
    </row>
    <row r="182" spans="2:16" ht="15.75">
      <c r="B182" s="94">
        <v>16</v>
      </c>
      <c r="C182" s="95" t="s">
        <v>29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147">
        <f t="shared" si="12"/>
        <v>8</v>
      </c>
      <c r="O182" s="147"/>
      <c r="P182" s="147"/>
    </row>
    <row r="183" spans="2:16" ht="15.75">
      <c r="B183" s="94"/>
      <c r="C183" s="95" t="s">
        <v>38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147">
        <f t="shared" si="12"/>
        <v>19</v>
      </c>
      <c r="O183" s="147"/>
      <c r="P183" s="147"/>
    </row>
    <row r="184" spans="2:16" ht="15.75">
      <c r="B184" s="94"/>
      <c r="C184" s="95" t="s">
        <v>32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147">
        <f t="shared" si="12"/>
        <v>11</v>
      </c>
      <c r="O184" s="147"/>
      <c r="P184" s="147"/>
    </row>
    <row r="185" spans="2:16" ht="15.75">
      <c r="B185" s="94"/>
      <c r="C185" s="95" t="s">
        <v>39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147">
        <f t="shared" si="12"/>
        <v>0</v>
      </c>
      <c r="O185" s="147"/>
      <c r="P185" s="147"/>
    </row>
    <row r="186" spans="2:16" ht="15.75">
      <c r="B186" s="94"/>
      <c r="C186" s="95" t="s">
        <v>40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147">
        <f t="shared" si="12"/>
        <v>0</v>
      </c>
      <c r="O186" s="147"/>
      <c r="P186" s="147"/>
    </row>
  </sheetData>
  <sheetProtection/>
  <mergeCells count="142">
    <mergeCell ref="A1:L1"/>
    <mergeCell ref="B3:M3"/>
    <mergeCell ref="B4:M4"/>
    <mergeCell ref="B6:H6"/>
    <mergeCell ref="B8:D8"/>
    <mergeCell ref="B9:E9"/>
    <mergeCell ref="A11:A12"/>
    <mergeCell ref="B11:B12"/>
    <mergeCell ref="C11:R11"/>
    <mergeCell ref="S11:S12"/>
    <mergeCell ref="T11:T12"/>
    <mergeCell ref="U11:U12"/>
    <mergeCell ref="B29:B33"/>
    <mergeCell ref="B34:D34"/>
    <mergeCell ref="B35:D35"/>
    <mergeCell ref="C55:M55"/>
    <mergeCell ref="N55:P55"/>
    <mergeCell ref="B56:B60"/>
    <mergeCell ref="C56:M56"/>
    <mergeCell ref="N56:P56"/>
    <mergeCell ref="C57:M57"/>
    <mergeCell ref="N57:P57"/>
    <mergeCell ref="C58:M58"/>
    <mergeCell ref="N58:P58"/>
    <mergeCell ref="C59:M59"/>
    <mergeCell ref="N59:P59"/>
    <mergeCell ref="C60:M60"/>
    <mergeCell ref="N60:P60"/>
    <mergeCell ref="B61:B65"/>
    <mergeCell ref="C61:M61"/>
    <mergeCell ref="N61:P61"/>
    <mergeCell ref="C62:M62"/>
    <mergeCell ref="N62:P62"/>
    <mergeCell ref="C63:M63"/>
    <mergeCell ref="N63:P63"/>
    <mergeCell ref="C64:M64"/>
    <mergeCell ref="N64:P64"/>
    <mergeCell ref="C65:M65"/>
    <mergeCell ref="N65:P65"/>
    <mergeCell ref="B66:B70"/>
    <mergeCell ref="C66:M66"/>
    <mergeCell ref="N66:P66"/>
    <mergeCell ref="C67:M67"/>
    <mergeCell ref="N67:P67"/>
    <mergeCell ref="C68:M68"/>
    <mergeCell ref="N68:P68"/>
    <mergeCell ref="C69:M69"/>
    <mergeCell ref="N69:P69"/>
    <mergeCell ref="C70:M70"/>
    <mergeCell ref="N70:P70"/>
    <mergeCell ref="B74:M74"/>
    <mergeCell ref="B75:M75"/>
    <mergeCell ref="B77:H77"/>
    <mergeCell ref="B79:D79"/>
    <mergeCell ref="B80:E80"/>
    <mergeCell ref="A82:A83"/>
    <mergeCell ref="B82:B83"/>
    <mergeCell ref="C82:R82"/>
    <mergeCell ref="S82:S83"/>
    <mergeCell ref="T82:T83"/>
    <mergeCell ref="U82:U83"/>
    <mergeCell ref="B99:B103"/>
    <mergeCell ref="B104:D104"/>
    <mergeCell ref="B105:D105"/>
    <mergeCell ref="C125:M125"/>
    <mergeCell ref="N125:P125"/>
    <mergeCell ref="B126:B130"/>
    <mergeCell ref="C126:M126"/>
    <mergeCell ref="N126:P126"/>
    <mergeCell ref="C127:M127"/>
    <mergeCell ref="N127:P127"/>
    <mergeCell ref="C128:M128"/>
    <mergeCell ref="N128:P128"/>
    <mergeCell ref="C129:M129"/>
    <mergeCell ref="N129:P129"/>
    <mergeCell ref="C130:M130"/>
    <mergeCell ref="N130:P130"/>
    <mergeCell ref="B131:B135"/>
    <mergeCell ref="C131:M131"/>
    <mergeCell ref="N131:P131"/>
    <mergeCell ref="C132:M132"/>
    <mergeCell ref="N132:P132"/>
    <mergeCell ref="C133:M133"/>
    <mergeCell ref="N133:P133"/>
    <mergeCell ref="C134:M134"/>
    <mergeCell ref="N134:P134"/>
    <mergeCell ref="N136:P136"/>
    <mergeCell ref="C137:M137"/>
    <mergeCell ref="N137:P137"/>
    <mergeCell ref="C138:M138"/>
    <mergeCell ref="N138:P138"/>
    <mergeCell ref="C139:M139"/>
    <mergeCell ref="N139:P139"/>
    <mergeCell ref="C140:M140"/>
    <mergeCell ref="N140:P140"/>
    <mergeCell ref="B73:M73"/>
    <mergeCell ref="B151:B155"/>
    <mergeCell ref="B156:D156"/>
    <mergeCell ref="C135:M135"/>
    <mergeCell ref="N135:P135"/>
    <mergeCell ref="B136:B140"/>
    <mergeCell ref="C136:M136"/>
    <mergeCell ref="B147:M147"/>
    <mergeCell ref="B157:D157"/>
    <mergeCell ref="C171:M171"/>
    <mergeCell ref="N171:P171"/>
    <mergeCell ref="B172:B176"/>
    <mergeCell ref="C172:M172"/>
    <mergeCell ref="N172:P172"/>
    <mergeCell ref="C173:M173"/>
    <mergeCell ref="N173:P173"/>
    <mergeCell ref="C174:M174"/>
    <mergeCell ref="N174:P174"/>
    <mergeCell ref="C175:M175"/>
    <mergeCell ref="N175:P175"/>
    <mergeCell ref="C176:M176"/>
    <mergeCell ref="N176:P176"/>
    <mergeCell ref="B177:B181"/>
    <mergeCell ref="C177:M177"/>
    <mergeCell ref="N177:P177"/>
    <mergeCell ref="C178:M178"/>
    <mergeCell ref="N178:P178"/>
    <mergeCell ref="C179:M179"/>
    <mergeCell ref="B182:B186"/>
    <mergeCell ref="C182:M182"/>
    <mergeCell ref="N182:P182"/>
    <mergeCell ref="C183:M183"/>
    <mergeCell ref="N183:P183"/>
    <mergeCell ref="C184:M184"/>
    <mergeCell ref="N184:P184"/>
    <mergeCell ref="C185:M185"/>
    <mergeCell ref="N185:P185"/>
    <mergeCell ref="B148:M148"/>
    <mergeCell ref="B149:D149"/>
    <mergeCell ref="B150:E150"/>
    <mergeCell ref="C186:M186"/>
    <mergeCell ref="N186:P186"/>
    <mergeCell ref="N179:P179"/>
    <mergeCell ref="C180:M180"/>
    <mergeCell ref="N180:P180"/>
    <mergeCell ref="C181:M181"/>
    <mergeCell ref="N181:P18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4K</dc:creator>
  <cp:keywords/>
  <dc:description/>
  <cp:lastModifiedBy>111</cp:lastModifiedBy>
  <cp:lastPrinted>2010-11-02T13:02:59Z</cp:lastPrinted>
  <dcterms:created xsi:type="dcterms:W3CDTF">2010-10-29T04:23:48Z</dcterms:created>
  <dcterms:modified xsi:type="dcterms:W3CDTF">2010-11-08T06:11:56Z</dcterms:modified>
  <cp:category/>
  <cp:version/>
  <cp:contentType/>
  <cp:contentStatus/>
</cp:coreProperties>
</file>